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15" windowWidth="24855" windowHeight="102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69" i="1" l="1"/>
  <c r="L58" i="1"/>
  <c r="L61" i="1" s="1"/>
  <c r="L64" i="1" s="1"/>
  <c r="L66" i="1" s="1"/>
  <c r="L72" i="1" s="1"/>
  <c r="L75" i="1" s="1"/>
  <c r="L78" i="1" s="1"/>
  <c r="L80" i="1" s="1"/>
  <c r="L44" i="1"/>
  <c r="L29" i="1"/>
  <c r="L28" i="1" s="1"/>
  <c r="L16" i="1"/>
  <c r="L15" i="1" s="1"/>
  <c r="L12" i="1" s="1"/>
  <c r="L51" i="1" l="1"/>
  <c r="K58" i="1"/>
  <c r="K61" i="1" s="1"/>
  <c r="K64" i="1" s="1"/>
  <c r="K66" i="1" s="1"/>
  <c r="K69" i="1" s="1"/>
  <c r="K72" i="1" s="1"/>
  <c r="K75" i="1" s="1"/>
  <c r="K78" i="1" s="1"/>
  <c r="K80" i="1" s="1"/>
  <c r="K44" i="1"/>
  <c r="K29" i="1"/>
  <c r="K28" i="1" s="1"/>
  <c r="K16" i="1"/>
  <c r="K15" i="1" s="1"/>
  <c r="K12" i="1" s="1"/>
  <c r="K51" i="1" l="1"/>
  <c r="J58" i="1"/>
  <c r="J61" i="1" s="1"/>
  <c r="J64" i="1" s="1"/>
  <c r="J66" i="1" s="1"/>
  <c r="J69" i="1" s="1"/>
  <c r="J72" i="1" s="1"/>
  <c r="J75" i="1" s="1"/>
  <c r="J78" i="1" s="1"/>
  <c r="J80" i="1" s="1"/>
  <c r="J44" i="1"/>
  <c r="J29" i="1"/>
  <c r="J28" i="1" s="1"/>
  <c r="J16" i="1"/>
  <c r="J15" i="1" s="1"/>
  <c r="J12" i="1" s="1"/>
  <c r="J51" i="1" l="1"/>
  <c r="I58" i="1"/>
  <c r="I61" i="1" s="1"/>
  <c r="I64" i="1" s="1"/>
  <c r="I66" i="1" s="1"/>
  <c r="I69" i="1" s="1"/>
  <c r="I72" i="1" s="1"/>
  <c r="I75" i="1" s="1"/>
  <c r="I78" i="1" s="1"/>
  <c r="I80" i="1" s="1"/>
  <c r="I44" i="1"/>
  <c r="I29" i="1"/>
  <c r="I28" i="1" s="1"/>
  <c r="I16" i="1"/>
  <c r="I15" i="1" s="1"/>
  <c r="I12" i="1" s="1"/>
  <c r="I51" i="1" l="1"/>
  <c r="H58" i="1"/>
  <c r="H61" i="1"/>
  <c r="H64" i="1" s="1"/>
  <c r="H66" i="1" s="1"/>
  <c r="H69" i="1" s="1"/>
  <c r="H72" i="1" s="1"/>
  <c r="H75" i="1" s="1"/>
  <c r="H78" i="1" s="1"/>
  <c r="H80" i="1" s="1"/>
  <c r="H44" i="1"/>
  <c r="H29" i="1"/>
  <c r="H28" i="1" s="1"/>
  <c r="H16" i="1"/>
  <c r="H15" i="1"/>
  <c r="H12" i="1" s="1"/>
  <c r="G58" i="1"/>
  <c r="G61" i="1"/>
  <c r="G64" i="1" s="1"/>
  <c r="G66" i="1" s="1"/>
  <c r="G69" i="1" s="1"/>
  <c r="G72" i="1" s="1"/>
  <c r="G75" i="1" s="1"/>
  <c r="G78" i="1" s="1"/>
  <c r="G80" i="1" s="1"/>
  <c r="G44" i="1"/>
  <c r="G29" i="1"/>
  <c r="G28" i="1"/>
  <c r="G51" i="1" s="1"/>
  <c r="G16" i="1"/>
  <c r="G15" i="1" s="1"/>
  <c r="G12" i="1" s="1"/>
  <c r="F58" i="1"/>
  <c r="F61" i="1" s="1"/>
  <c r="F64" i="1" s="1"/>
  <c r="F66" i="1" s="1"/>
  <c r="F69" i="1" s="1"/>
  <c r="F72" i="1" s="1"/>
  <c r="F75" i="1" s="1"/>
  <c r="F78" i="1" s="1"/>
  <c r="F80" i="1" s="1"/>
  <c r="F44" i="1"/>
  <c r="F29" i="1"/>
  <c r="F28" i="1"/>
  <c r="F16" i="1"/>
  <c r="F15" i="1" s="1"/>
  <c r="F12" i="1" s="1"/>
  <c r="E58" i="1"/>
  <c r="E61" i="1"/>
  <c r="E64" i="1"/>
  <c r="E66" i="1"/>
  <c r="E69" i="1" s="1"/>
  <c r="E72" i="1" s="1"/>
  <c r="E75" i="1" s="1"/>
  <c r="E78" i="1" s="1"/>
  <c r="E80" i="1" s="1"/>
  <c r="E44" i="1"/>
  <c r="E29" i="1"/>
  <c r="E28" i="1" s="1"/>
  <c r="E51" i="1" s="1"/>
  <c r="E16" i="1"/>
  <c r="E15" i="1" s="1"/>
  <c r="E12" i="1" s="1"/>
  <c r="D16" i="1"/>
  <c r="D15" i="1" s="1"/>
  <c r="D12" i="1" s="1"/>
  <c r="D58" i="1"/>
  <c r="D61" i="1"/>
  <c r="D64" i="1"/>
  <c r="D66" i="1" s="1"/>
  <c r="D69" i="1" s="1"/>
  <c r="D72" i="1" s="1"/>
  <c r="D75" i="1" s="1"/>
  <c r="D78" i="1" s="1"/>
  <c r="D80" i="1" s="1"/>
  <c r="D44" i="1"/>
  <c r="D29" i="1"/>
  <c r="D28" i="1"/>
  <c r="C19" i="1"/>
  <c r="C18" i="1"/>
  <c r="C17" i="1"/>
  <c r="C58" i="1"/>
  <c r="C61" i="1"/>
  <c r="C64" i="1"/>
  <c r="C66" i="1" s="1"/>
  <c r="C69" i="1" s="1"/>
  <c r="C72" i="1" s="1"/>
  <c r="C75" i="1" s="1"/>
  <c r="C78" i="1" s="1"/>
  <c r="C80" i="1" s="1"/>
  <c r="C44" i="1"/>
  <c r="C29" i="1"/>
  <c r="C28" i="1"/>
  <c r="C16" i="1"/>
  <c r="C15" i="1"/>
  <c r="C12" i="1" s="1"/>
  <c r="F51" i="1"/>
  <c r="D51" i="1" l="1"/>
  <c r="C51" i="1"/>
  <c r="H51" i="1"/>
</calcChain>
</file>

<file path=xl/sharedStrings.xml><?xml version="1.0" encoding="utf-8"?>
<sst xmlns="http://schemas.openxmlformats.org/spreadsheetml/2006/main" count="76" uniqueCount="76">
  <si>
    <t xml:space="preserve">(En millones de bolivianos) </t>
  </si>
  <si>
    <t>PARTIDA CONTABLE</t>
  </si>
  <si>
    <t>ESTADO DE SITUACIÓN PATRIMONIAL</t>
  </si>
  <si>
    <t>ACTIVO</t>
  </si>
  <si>
    <t>Disponibilidades</t>
  </si>
  <si>
    <t>Inversiones Temporarias</t>
  </si>
  <si>
    <t>Cartera</t>
  </si>
  <si>
    <t xml:space="preserve">  Cartera Bruta</t>
  </si>
  <si>
    <t xml:space="preserve">  Productos Devengados por Cobrar Cartera</t>
  </si>
  <si>
    <t xml:space="preserve">  (Previsión para Incobrabilidad de Cartera)</t>
  </si>
  <si>
    <t>Otras Cuentas por Cobrar</t>
  </si>
  <si>
    <t>Bienes Realizables</t>
  </si>
  <si>
    <t>Inversiones Permanentes</t>
  </si>
  <si>
    <t>Bienes de Uso</t>
  </si>
  <si>
    <t>Otros Activos</t>
  </si>
  <si>
    <t>PASIVO</t>
  </si>
  <si>
    <t>Obligaciones con el Público</t>
  </si>
  <si>
    <t xml:space="preserve">   Obligaciones con el Público a la Vista</t>
  </si>
  <si>
    <t xml:space="preserve">   Obligaciones con el Público por Cuentas de Ahorros</t>
  </si>
  <si>
    <t xml:space="preserve">   Obligaciones con el Público a Plazo</t>
  </si>
  <si>
    <t xml:space="preserve">   Obligaciones con el Público Restringidas</t>
  </si>
  <si>
    <t xml:space="preserve">   Cargos Devengados por Pagar Obligaciones con el Público</t>
  </si>
  <si>
    <t>Obligaciones con Instituciones Fiscales</t>
  </si>
  <si>
    <t>Obligaciones con Bancos y Entidades de Financiamiento</t>
  </si>
  <si>
    <t>Otras Cuentas por Pagar</t>
  </si>
  <si>
    <t>Previsiones</t>
  </si>
  <si>
    <t>Valores en Circulación</t>
  </si>
  <si>
    <t>Obligaciones Subordinadas</t>
  </si>
  <si>
    <t>PATRIMONIO</t>
  </si>
  <si>
    <t>Capital Social</t>
  </si>
  <si>
    <t>Aportes No Capitalizados</t>
  </si>
  <si>
    <t>Ajustes al Patrimonio</t>
  </si>
  <si>
    <t>Reservas</t>
  </si>
  <si>
    <t>Resultados Acumulados</t>
  </si>
  <si>
    <t>PASIVO Y PATRIMONIO</t>
  </si>
  <si>
    <t>Cuentas Contingentes Deudoras</t>
  </si>
  <si>
    <t>Cuentas de Orden Deudoras</t>
  </si>
  <si>
    <t>ESTADO DE GANANCIAS Y PÉRDIDAS</t>
  </si>
  <si>
    <t>(+) Ingresos financieros</t>
  </si>
  <si>
    <t>(-) Gastos financieros</t>
  </si>
  <si>
    <t xml:space="preserve">  (=) Resultado Financiero Bruto</t>
  </si>
  <si>
    <t>(+) Otros Ingresos operativos</t>
  </si>
  <si>
    <t>(-) Otros gastos operativos</t>
  </si>
  <si>
    <t xml:space="preserve">  (=) Resultado Operativo Bruto</t>
  </si>
  <si>
    <t>(+) Recuperaciones de activos financieros</t>
  </si>
  <si>
    <t>(-) Cargos por incobrabilidad y desvalorización de activos financieros</t>
  </si>
  <si>
    <t xml:space="preserve">  (=) Resultado de Operación Después de Incobrables</t>
  </si>
  <si>
    <t>(-) Gastos de administración</t>
  </si>
  <si>
    <t xml:space="preserve">  (=) Resultado de Operación Neto </t>
  </si>
  <si>
    <t xml:space="preserve"> Abonos por diferencia de cambio y mantenimiento de valor </t>
  </si>
  <si>
    <t xml:space="preserve"> Cargos por diferencia de cambio y mantenimiento de valor</t>
  </si>
  <si>
    <t xml:space="preserve">  (=) Resultado de Operación Antes de Ajuste de Gestiones Anteriores</t>
  </si>
  <si>
    <t xml:space="preserve">  (=) Resultado Antes de Impuestos y Ajuste Contable por Efecto de Inflación</t>
  </si>
  <si>
    <t>(+) Abonos por ajuste por inflación</t>
  </si>
  <si>
    <t>(-) Cargos por ajuste por inflación</t>
  </si>
  <si>
    <t xml:space="preserve">  (=) Resultado Antes de Impuestos</t>
  </si>
  <si>
    <t>(-) Impuesto sobre las utilidades de las empresas</t>
  </si>
  <si>
    <t>(1) Incluye cartera vigente y cartera reprogramada o restructurada vigente</t>
  </si>
  <si>
    <t>(2) Incluye cartera vencida y cartera reprogramada o restructurada vencida</t>
  </si>
  <si>
    <t>(3) Incluye cartera en ejecución y cartera reprogramada o restructurada en ejecución</t>
  </si>
  <si>
    <t>Cuadro Nº 7.03.03</t>
  </si>
  <si>
    <t>(4) Por D.S. 1842 del 18 de Diciembre de 2013, se crean los Bancos PYME; vigentes a partir de Julio de 2014.</t>
  </si>
  <si>
    <t xml:space="preserve">   Obligaciones con el Público a Plazo Fijo con Anotación de Cuenta </t>
  </si>
  <si>
    <t>Obligaciones con Empresas Públicas</t>
  </si>
  <si>
    <r>
      <rPr>
        <b/>
        <vertAlign val="superscript"/>
        <sz val="10"/>
        <color indexed="18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después de ajuste por diferencia de cambio y mantenimiento de valor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</si>
  <si>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extraordinarios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</si>
  <si>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extraordinarios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</si>
  <si>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de Gestiones Anteriores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</si>
  <si>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de Gestiones Anteriores</t>
    </r>
  </si>
  <si>
    <r>
      <t xml:space="preserve">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Neto del Ejercicio</t>
    </r>
  </si>
  <si>
    <t>Fuente: Autoridad de Supervisión del Sistema Financiero</t>
  </si>
  <si>
    <t xml:space="preserve">              Instituto Nacional de Estadística</t>
  </si>
  <si>
    <r>
      <t xml:space="preserve">    Cartera en Ejecución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</si>
  <si>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    Cartera Vencida</t>
    </r>
    <r>
      <rPr>
        <vertAlign val="superscript"/>
        <sz val="10"/>
        <rFont val="Arial"/>
        <family val="2"/>
      </rPr>
      <t xml:space="preserve"> (2)</t>
    </r>
  </si>
  <si>
    <r>
      <t xml:space="preserve">    Cartera Vigente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(1)</t>
    </r>
  </si>
  <si>
    <r>
      <t>BOLIVIA: ESTADOS FINANCIEROS DE BANCOS PYME</t>
    </r>
    <r>
      <rPr>
        <b/>
        <vertAlign val="superscript"/>
        <sz val="10"/>
        <color indexed="16"/>
        <rFont val="Arial"/>
        <family val="2"/>
      </rPr>
      <t>(4)</t>
    </r>
    <r>
      <rPr>
        <b/>
        <sz val="10"/>
        <color indexed="16"/>
        <rFont val="Arial"/>
        <family val="2"/>
      </rPr>
      <t>, 2014 - 2023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</si>
</sst>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Garamond"/>
      <family val="1"/>
    </font>
    <font>
      <vertAlign val="superscript"/>
      <sz val="10"/>
      <color indexed="18"/>
      <name val="Arial"/>
      <family val="2"/>
    </font>
    <font>
      <b/>
      <sz val="10"/>
      <color indexed="18"/>
      <name val="Garamond"/>
      <family val="1"/>
    </font>
    <font>
      <b/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8" fillId="0" borderId="0"/>
  </cellStyleXfs>
  <cellXfs count="1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 vertical="center" indent="5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indent="1"/>
    </xf>
    <xf numFmtId="3" fontId="13" fillId="3" borderId="4" xfId="0" applyNumberFormat="1" applyFont="1" applyFill="1" applyBorder="1" applyAlignment="1">
      <alignment horizontal="right"/>
    </xf>
    <xf numFmtId="0" fontId="14" fillId="0" borderId="3" xfId="2" applyFont="1" applyBorder="1" applyAlignment="1">
      <alignment horizontal="left" indent="1"/>
    </xf>
    <xf numFmtId="3" fontId="14" fillId="4" borderId="4" xfId="1" applyNumberFormat="1" applyFont="1" applyFill="1" applyBorder="1" applyAlignment="1">
      <alignment horizontal="right"/>
    </xf>
    <xf numFmtId="3" fontId="13" fillId="3" borderId="5" xfId="0" applyNumberFormat="1" applyFont="1" applyFill="1" applyBorder="1" applyAlignment="1">
      <alignment horizontal="right"/>
    </xf>
    <xf numFmtId="3" fontId="14" fillId="4" borderId="5" xfId="1" applyNumberFormat="1" applyFont="1" applyFill="1" applyBorder="1" applyAlignment="1">
      <alignment horizontal="right"/>
    </xf>
    <xf numFmtId="0" fontId="18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1271204</xdr:colOff>
      <xdr:row>3</xdr:row>
      <xdr:rowOff>80855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tabSelected="1" workbookViewId="0">
      <selection activeCell="C7" sqref="C7"/>
    </sheetView>
  </sheetViews>
  <sheetFormatPr baseColWidth="10" defaultColWidth="11.7109375" defaultRowHeight="15" x14ac:dyDescent="0.25"/>
  <cols>
    <col min="1" max="1" width="4.28515625" style="1" customWidth="1"/>
    <col min="2" max="2" width="79.42578125" style="1" customWidth="1"/>
    <col min="3" max="12" width="11.7109375" style="1" customWidth="1"/>
    <col min="13" max="241" width="11.42578125" style="1" customWidth="1"/>
    <col min="242" max="242" width="59.7109375" style="1" customWidth="1"/>
    <col min="243" max="249" width="0" style="1" hidden="1" customWidth="1"/>
    <col min="250" max="250" width="13" style="1" customWidth="1"/>
    <col min="251" max="251" width="12.85546875" style="1" customWidth="1"/>
    <col min="252" max="252" width="13" style="1" customWidth="1"/>
    <col min="253" max="254" width="11.5703125" style="1" customWidth="1"/>
    <col min="255" max="16384" width="11.7109375" style="1"/>
  </cols>
  <sheetData>
    <row r="1" spans="2:12" ht="18" customHeight="1" x14ac:dyDescent="0.25"/>
    <row r="2" spans="2:12" ht="18" customHeight="1" x14ac:dyDescent="0.25"/>
    <row r="3" spans="2:12" ht="18" customHeight="1" x14ac:dyDescent="0.25"/>
    <row r="4" spans="2:12" ht="18" customHeight="1" x14ac:dyDescent="0.25"/>
    <row r="5" spans="2:12" ht="18" customHeight="1" x14ac:dyDescent="0.25"/>
    <row r="6" spans="2:12" x14ac:dyDescent="0.25">
      <c r="B6" s="6" t="s">
        <v>60</v>
      </c>
    </row>
    <row r="7" spans="2:12" x14ac:dyDescent="0.25">
      <c r="B7" s="6" t="s">
        <v>75</v>
      </c>
    </row>
    <row r="8" spans="2:12" x14ac:dyDescent="0.25">
      <c r="B8" s="7" t="s">
        <v>0</v>
      </c>
    </row>
    <row r="9" spans="2:12" s="2" customFormat="1" ht="12.75" x14ac:dyDescent="0.25">
      <c r="B9" s="8" t="s">
        <v>1</v>
      </c>
      <c r="C9" s="9">
        <v>2014</v>
      </c>
      <c r="D9" s="9">
        <v>2015</v>
      </c>
      <c r="E9" s="9">
        <v>2016</v>
      </c>
      <c r="F9" s="9">
        <v>2017</v>
      </c>
      <c r="G9" s="9">
        <v>2018</v>
      </c>
      <c r="H9" s="9">
        <v>2019</v>
      </c>
      <c r="I9" s="9">
        <v>2020</v>
      </c>
      <c r="J9" s="9">
        <v>2021</v>
      </c>
      <c r="K9" s="9">
        <v>2022</v>
      </c>
      <c r="L9" s="9">
        <v>2023</v>
      </c>
    </row>
    <row r="10" spans="2:12" s="3" customFormat="1" ht="12.75" x14ac:dyDescent="0.2">
      <c r="B10" s="10" t="s">
        <v>2</v>
      </c>
      <c r="C10" s="11"/>
      <c r="D10" s="11"/>
      <c r="E10" s="11"/>
      <c r="F10" s="11"/>
      <c r="G10" s="11"/>
      <c r="H10" s="11"/>
      <c r="I10" s="11"/>
      <c r="J10" s="11"/>
      <c r="K10" s="11"/>
      <c r="L10" s="14"/>
    </row>
    <row r="11" spans="2:12" s="3" customFormat="1" ht="12.75" x14ac:dyDescent="0.2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5"/>
    </row>
    <row r="12" spans="2:12" s="3" customFormat="1" ht="12.75" x14ac:dyDescent="0.2">
      <c r="B12" s="10" t="s">
        <v>3</v>
      </c>
      <c r="C12" s="11">
        <f t="shared" ref="C12:H12" si="0">+C13+C14+C15+SUM(C22:C26)</f>
        <v>8896.4423254499998</v>
      </c>
      <c r="D12" s="11">
        <f t="shared" si="0"/>
        <v>9192.1636276800018</v>
      </c>
      <c r="E12" s="11">
        <f t="shared" si="0"/>
        <v>9664.1505101799994</v>
      </c>
      <c r="F12" s="11">
        <f t="shared" si="0"/>
        <v>4567.6618962500006</v>
      </c>
      <c r="G12" s="11">
        <f t="shared" si="0"/>
        <v>4804.7369544399999</v>
      </c>
      <c r="H12" s="11">
        <f t="shared" si="0"/>
        <v>4880.2657982700002</v>
      </c>
      <c r="I12" s="11">
        <f t="shared" ref="I12:J12" si="1">+I13+I14+I15+SUM(I22:I26)</f>
        <v>5457.5759155100004</v>
      </c>
      <c r="J12" s="11">
        <f t="shared" si="1"/>
        <v>6114.6048484100002</v>
      </c>
      <c r="K12" s="11">
        <f t="shared" ref="K12:L12" si="2">+K13+K14+K15+SUM(K22:K26)</f>
        <v>6899.4992052400012</v>
      </c>
      <c r="L12" s="14">
        <f t="shared" si="2"/>
        <v>6452.5809464499989</v>
      </c>
    </row>
    <row r="13" spans="2:12" s="3" customFormat="1" ht="12.75" x14ac:dyDescent="0.2">
      <c r="B13" s="12" t="s">
        <v>4</v>
      </c>
      <c r="C13" s="13">
        <v>622.32591596999998</v>
      </c>
      <c r="D13" s="13">
        <v>631.23469360000001</v>
      </c>
      <c r="E13" s="13">
        <v>731.62249956999995</v>
      </c>
      <c r="F13" s="13">
        <v>332.05226950999997</v>
      </c>
      <c r="G13" s="13">
        <v>388.50967924999998</v>
      </c>
      <c r="H13" s="13">
        <v>401.14805776999998</v>
      </c>
      <c r="I13" s="13">
        <v>360.98655857</v>
      </c>
      <c r="J13" s="13">
        <v>553.24299040999995</v>
      </c>
      <c r="K13" s="13">
        <v>625.20722380999996</v>
      </c>
      <c r="L13" s="15">
        <v>576.70271796000009</v>
      </c>
    </row>
    <row r="14" spans="2:12" s="3" customFormat="1" ht="12.75" x14ac:dyDescent="0.2">
      <c r="B14" s="12" t="s">
        <v>5</v>
      </c>
      <c r="C14" s="13">
        <v>954.82259522000004</v>
      </c>
      <c r="D14" s="13">
        <v>855.63223273000006</v>
      </c>
      <c r="E14" s="13">
        <v>803.86561954000001</v>
      </c>
      <c r="F14" s="13">
        <v>225.392472</v>
      </c>
      <c r="G14" s="13">
        <v>158.83347387000001</v>
      </c>
      <c r="H14" s="13">
        <v>125.11311944000001</v>
      </c>
      <c r="I14" s="13">
        <v>217.56633088999999</v>
      </c>
      <c r="J14" s="13">
        <v>290.30224727999996</v>
      </c>
      <c r="K14" s="13">
        <v>152.39239891999998</v>
      </c>
      <c r="L14" s="15">
        <v>217.78804260999999</v>
      </c>
    </row>
    <row r="15" spans="2:12" s="3" customFormat="1" ht="12.75" x14ac:dyDescent="0.2">
      <c r="B15" s="12" t="s">
        <v>6</v>
      </c>
      <c r="C15" s="13">
        <f t="shared" ref="C15:H15" si="3">+C16+C20+C21</f>
        <v>7017.8697924499993</v>
      </c>
      <c r="D15" s="13">
        <f t="shared" si="3"/>
        <v>7396.1243019700005</v>
      </c>
      <c r="E15" s="13">
        <f t="shared" si="3"/>
        <v>7776.2792698499998</v>
      </c>
      <c r="F15" s="13">
        <f t="shared" si="3"/>
        <v>3725.2820091900003</v>
      </c>
      <c r="G15" s="13">
        <f t="shared" si="3"/>
        <v>3978.2598327999999</v>
      </c>
      <c r="H15" s="13">
        <f t="shared" si="3"/>
        <v>4058.6911951100001</v>
      </c>
      <c r="I15" s="13">
        <f t="shared" ref="I15:J15" si="4">+I16+I20+I21</f>
        <v>4422.8372223799997</v>
      </c>
      <c r="J15" s="13">
        <f t="shared" si="4"/>
        <v>4732.7823077599996</v>
      </c>
      <c r="K15" s="13">
        <f t="shared" ref="K15:L15" si="5">+K16+K20+K21</f>
        <v>5310.8329052200006</v>
      </c>
      <c r="L15" s="15">
        <f t="shared" si="5"/>
        <v>4840.7188497399993</v>
      </c>
    </row>
    <row r="16" spans="2:12" s="3" customFormat="1" ht="12.75" x14ac:dyDescent="0.2">
      <c r="B16" s="12" t="s">
        <v>7</v>
      </c>
      <c r="C16" s="13">
        <f t="shared" ref="C16:H16" si="6">SUM(C17:C19)</f>
        <v>7162.5383459799996</v>
      </c>
      <c r="D16" s="13">
        <f t="shared" si="6"/>
        <v>7572.9557736300003</v>
      </c>
      <c r="E16" s="13">
        <f t="shared" si="6"/>
        <v>7958.4621619399995</v>
      </c>
      <c r="F16" s="13">
        <f t="shared" si="6"/>
        <v>3819.4387442100001</v>
      </c>
      <c r="G16" s="13">
        <f t="shared" si="6"/>
        <v>4072.7145555800003</v>
      </c>
      <c r="H16" s="13">
        <f t="shared" si="6"/>
        <v>4185.6929998400001</v>
      </c>
      <c r="I16" s="13">
        <f t="shared" ref="I16:J16" si="7">SUM(I17:I19)</f>
        <v>4218.7071170999998</v>
      </c>
      <c r="J16" s="13">
        <f t="shared" si="7"/>
        <v>4309.38334906</v>
      </c>
      <c r="K16" s="13">
        <f t="shared" ref="K16:L16" si="8">SUM(K17:K19)</f>
        <v>4786.4625292100009</v>
      </c>
      <c r="L16" s="15">
        <f t="shared" si="8"/>
        <v>4367.6089120999995</v>
      </c>
    </row>
    <row r="17" spans="2:12" s="3" customFormat="1" ht="14.25" x14ac:dyDescent="0.2">
      <c r="B17" s="12" t="s">
        <v>74</v>
      </c>
      <c r="C17" s="13">
        <f>6985.71484521+81.08582204</f>
        <v>7066.8006672499996</v>
      </c>
      <c r="D17" s="13">
        <v>7437.9172701799998</v>
      </c>
      <c r="E17" s="13">
        <v>7767.7366856999997</v>
      </c>
      <c r="F17" s="13">
        <v>3714.7141390100001</v>
      </c>
      <c r="G17" s="13">
        <v>3954.54959426</v>
      </c>
      <c r="H17" s="13">
        <v>4037.9720836000001</v>
      </c>
      <c r="I17" s="13">
        <v>4073.1409530999999</v>
      </c>
      <c r="J17" s="13">
        <v>4184.10613861</v>
      </c>
      <c r="K17" s="13">
        <v>4646.402156350001</v>
      </c>
      <c r="L17" s="15">
        <v>4156.99621364</v>
      </c>
    </row>
    <row r="18" spans="2:12" s="3" customFormat="1" ht="14.25" x14ac:dyDescent="0.2">
      <c r="B18" s="12" t="s">
        <v>73</v>
      </c>
      <c r="C18" s="13">
        <f>34.28693009+1.86640033</f>
        <v>36.153330419999996</v>
      </c>
      <c r="D18" s="13">
        <v>43.161160969999997</v>
      </c>
      <c r="E18" s="13">
        <v>61.714799229999997</v>
      </c>
      <c r="F18" s="13">
        <v>19.39522053</v>
      </c>
      <c r="G18" s="13">
        <v>37.378692059999999</v>
      </c>
      <c r="H18" s="13">
        <v>37.359380139999999</v>
      </c>
      <c r="I18" s="13">
        <v>22.608420019999997</v>
      </c>
      <c r="J18" s="13">
        <v>14.751315980000001</v>
      </c>
      <c r="K18" s="13">
        <v>40.358958260000001</v>
      </c>
      <c r="L18" s="15">
        <v>101.40714724999999</v>
      </c>
    </row>
    <row r="19" spans="2:12" s="3" customFormat="1" ht="14.25" x14ac:dyDescent="0.2">
      <c r="B19" s="12" t="s">
        <v>72</v>
      </c>
      <c r="C19" s="13">
        <f>57.25158928+2.33275903</f>
        <v>59.584348309999996</v>
      </c>
      <c r="D19" s="13">
        <v>91.87734248000001</v>
      </c>
      <c r="E19" s="13">
        <v>129.01067700999999</v>
      </c>
      <c r="F19" s="13">
        <v>85.329384669999996</v>
      </c>
      <c r="G19" s="13">
        <v>80.786269259999997</v>
      </c>
      <c r="H19" s="13">
        <v>110.3615361</v>
      </c>
      <c r="I19" s="13">
        <v>122.95774397999999</v>
      </c>
      <c r="J19" s="13">
        <v>110.52589447</v>
      </c>
      <c r="K19" s="13">
        <v>99.701414599999993</v>
      </c>
      <c r="L19" s="15">
        <v>109.20555121</v>
      </c>
    </row>
    <row r="20" spans="2:12" s="3" customFormat="1" ht="12.75" x14ac:dyDescent="0.2">
      <c r="B20" s="12" t="s">
        <v>8</v>
      </c>
      <c r="C20" s="13">
        <v>88.808425540000002</v>
      </c>
      <c r="D20" s="13">
        <v>87.44968870999999</v>
      </c>
      <c r="E20" s="13">
        <v>90.918891090000002</v>
      </c>
      <c r="F20" s="13">
        <v>54.117098310000003</v>
      </c>
      <c r="G20" s="13">
        <v>54.557941849999999</v>
      </c>
      <c r="H20" s="13">
        <v>56.872089129999999</v>
      </c>
      <c r="I20" s="13">
        <v>426.76907883999996</v>
      </c>
      <c r="J20" s="13">
        <v>611.94630228999995</v>
      </c>
      <c r="K20" s="13">
        <v>699.71649951999996</v>
      </c>
      <c r="L20" s="15">
        <v>727.20824827999991</v>
      </c>
    </row>
    <row r="21" spans="2:12" s="3" customFormat="1" ht="12.75" x14ac:dyDescent="0.2">
      <c r="B21" s="12" t="s">
        <v>9</v>
      </c>
      <c r="C21" s="13">
        <v>-233.47697907</v>
      </c>
      <c r="D21" s="13">
        <v>-264.28116037000001</v>
      </c>
      <c r="E21" s="13">
        <v>-273.10178317999998</v>
      </c>
      <c r="F21" s="13">
        <v>-148.27383333</v>
      </c>
      <c r="G21" s="13">
        <v>-149.01266462999999</v>
      </c>
      <c r="H21" s="13">
        <v>-183.87389386000001</v>
      </c>
      <c r="I21" s="13">
        <v>-222.63897356000001</v>
      </c>
      <c r="J21" s="13">
        <v>-188.54734359</v>
      </c>
      <c r="K21" s="13">
        <v>-175.34612351000001</v>
      </c>
      <c r="L21" s="15">
        <v>-254.09831063999999</v>
      </c>
    </row>
    <row r="22" spans="2:12" s="3" customFormat="1" ht="12.75" x14ac:dyDescent="0.2">
      <c r="B22" s="12" t="s">
        <v>10</v>
      </c>
      <c r="C22" s="13">
        <v>54.432920000000003</v>
      </c>
      <c r="D22" s="13">
        <v>53.972294210000001</v>
      </c>
      <c r="E22" s="13">
        <v>53.379691809999997</v>
      </c>
      <c r="F22" s="13">
        <v>41.582703029999998</v>
      </c>
      <c r="G22" s="13">
        <v>23.81686603</v>
      </c>
      <c r="H22" s="13">
        <v>38.070762590000001</v>
      </c>
      <c r="I22" s="13">
        <v>70.326594599999993</v>
      </c>
      <c r="J22" s="13">
        <v>89.730812599999993</v>
      </c>
      <c r="K22" s="13">
        <v>104.50155930999999</v>
      </c>
      <c r="L22" s="15">
        <v>117.32875898999998</v>
      </c>
    </row>
    <row r="23" spans="2:12" s="3" customFormat="1" ht="12.75" x14ac:dyDescent="0.2">
      <c r="B23" s="12" t="s">
        <v>11</v>
      </c>
      <c r="C23" s="13">
        <v>0.93090808999999997</v>
      </c>
      <c r="D23" s="13">
        <v>0.67975687000000007</v>
      </c>
      <c r="E23" s="13">
        <v>2.8429652500000002</v>
      </c>
      <c r="F23" s="13">
        <v>8.3101251900000008</v>
      </c>
      <c r="G23" s="13">
        <v>9.5677713200000003</v>
      </c>
      <c r="H23" s="13">
        <v>4.26005053</v>
      </c>
      <c r="I23" s="13">
        <v>3.3297833699999999</v>
      </c>
      <c r="J23" s="13">
        <v>6.8321620200000002</v>
      </c>
      <c r="K23" s="13">
        <v>3.2385331599999998</v>
      </c>
      <c r="L23" s="15">
        <v>2.5993472799999999</v>
      </c>
    </row>
    <row r="24" spans="2:12" s="3" customFormat="1" ht="12.75" x14ac:dyDescent="0.2">
      <c r="B24" s="12" t="s">
        <v>12</v>
      </c>
      <c r="C24" s="13">
        <v>7.0733669199999998</v>
      </c>
      <c r="D24" s="13">
        <v>12.68360914</v>
      </c>
      <c r="E24" s="13">
        <v>38.619836800000002</v>
      </c>
      <c r="F24" s="13">
        <v>58.353518039999997</v>
      </c>
      <c r="G24" s="13">
        <v>63.36977074</v>
      </c>
      <c r="H24" s="13">
        <v>76.501682869999996</v>
      </c>
      <c r="I24" s="13">
        <v>216.95306081000001</v>
      </c>
      <c r="J24" s="13">
        <v>289.39064725999998</v>
      </c>
      <c r="K24" s="13">
        <v>556.12777624</v>
      </c>
      <c r="L24" s="15">
        <v>555.42172646999995</v>
      </c>
    </row>
    <row r="25" spans="2:12" s="3" customFormat="1" ht="12.75" x14ac:dyDescent="0.2">
      <c r="B25" s="12" t="s">
        <v>13</v>
      </c>
      <c r="C25" s="13">
        <v>198.58361214000001</v>
      </c>
      <c r="D25" s="13">
        <v>204.08097777</v>
      </c>
      <c r="E25" s="13">
        <v>223.09775667</v>
      </c>
      <c r="F25" s="13">
        <v>159.41962576</v>
      </c>
      <c r="G25" s="13">
        <v>165.81171284999999</v>
      </c>
      <c r="H25" s="13">
        <v>158.0309015</v>
      </c>
      <c r="I25" s="13">
        <v>148.97931540000002</v>
      </c>
      <c r="J25" s="13">
        <v>144.44706593999999</v>
      </c>
      <c r="K25" s="13">
        <v>138.78349972999999</v>
      </c>
      <c r="L25" s="15">
        <v>134.38712741999998</v>
      </c>
    </row>
    <row r="26" spans="2:12" s="3" customFormat="1" ht="12.75" x14ac:dyDescent="0.2">
      <c r="B26" s="12" t="s">
        <v>14</v>
      </c>
      <c r="C26" s="13">
        <v>40.403214660000003</v>
      </c>
      <c r="D26" s="13">
        <v>37.755761389999996</v>
      </c>
      <c r="E26" s="13">
        <v>34.442870689999999</v>
      </c>
      <c r="F26" s="13">
        <v>17.26917353</v>
      </c>
      <c r="G26" s="13">
        <v>16.567847579999999</v>
      </c>
      <c r="H26" s="13">
        <v>18.450028459999999</v>
      </c>
      <c r="I26" s="13">
        <v>16.59704949</v>
      </c>
      <c r="J26" s="13">
        <v>7.8766151400000002</v>
      </c>
      <c r="K26" s="13">
        <v>8.4153088499999988</v>
      </c>
      <c r="L26" s="15">
        <v>7.6343759800000006</v>
      </c>
    </row>
    <row r="27" spans="2:12" s="3" customFormat="1" ht="12.75" x14ac:dyDescent="0.2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5"/>
    </row>
    <row r="28" spans="2:12" s="4" customFormat="1" ht="12.75" x14ac:dyDescent="0.2">
      <c r="B28" s="10" t="s">
        <v>15</v>
      </c>
      <c r="C28" s="11">
        <f t="shared" ref="C28:H28" si="9">+C29+SUM(C36:C42)</f>
        <v>8039.9390921899994</v>
      </c>
      <c r="D28" s="11">
        <f t="shared" si="9"/>
        <v>8295.0787005599996</v>
      </c>
      <c r="E28" s="11">
        <f t="shared" si="9"/>
        <v>8685.5011842900003</v>
      </c>
      <c r="F28" s="11">
        <f t="shared" si="9"/>
        <v>4236.1283632300001</v>
      </c>
      <c r="G28" s="11">
        <f t="shared" si="9"/>
        <v>4467.5471286100001</v>
      </c>
      <c r="H28" s="11">
        <f t="shared" si="9"/>
        <v>4491.0244715400004</v>
      </c>
      <c r="I28" s="11">
        <f t="shared" ref="I28:J28" si="10">+I29+SUM(I36:I42)</f>
        <v>5052.490364960001</v>
      </c>
      <c r="J28" s="11">
        <f t="shared" si="10"/>
        <v>5668.2896209399996</v>
      </c>
      <c r="K28" s="11">
        <f t="shared" ref="K28:L28" si="11">+K29+SUM(K36:K42)</f>
        <v>6438.0669468800006</v>
      </c>
      <c r="L28" s="14">
        <f t="shared" si="11"/>
        <v>5958.1980732100001</v>
      </c>
    </row>
    <row r="29" spans="2:12" s="3" customFormat="1" ht="12.75" x14ac:dyDescent="0.2">
      <c r="B29" s="12" t="s">
        <v>16</v>
      </c>
      <c r="C29" s="13">
        <f t="shared" ref="C29:H29" si="12">SUM(C30:C32)+SUM(C33:C35)</f>
        <v>6598.6022458999996</v>
      </c>
      <c r="D29" s="13">
        <f t="shared" si="12"/>
        <v>6976.6196497300007</v>
      </c>
      <c r="E29" s="13">
        <f t="shared" si="12"/>
        <v>7406.5937405200002</v>
      </c>
      <c r="F29" s="13">
        <f t="shared" si="12"/>
        <v>3699.78950373</v>
      </c>
      <c r="G29" s="13">
        <f t="shared" si="12"/>
        <v>3853.2978847499999</v>
      </c>
      <c r="H29" s="13">
        <f t="shared" si="12"/>
        <v>3703.5069954700002</v>
      </c>
      <c r="I29" s="13">
        <f t="shared" ref="I29:J29" si="13">SUM(I30:I32)+SUM(I33:I35)</f>
        <v>3583.4490351500008</v>
      </c>
      <c r="J29" s="13">
        <f t="shared" si="13"/>
        <v>4340.5309196999997</v>
      </c>
      <c r="K29" s="13">
        <f t="shared" ref="K29:L29" si="14">SUM(K30:K32)+SUM(K33:K35)</f>
        <v>4593.80086648</v>
      </c>
      <c r="L29" s="15">
        <f t="shared" si="14"/>
        <v>2505.3877801600001</v>
      </c>
    </row>
    <row r="30" spans="2:12" s="3" customFormat="1" ht="12.75" x14ac:dyDescent="0.2">
      <c r="B30" s="12" t="s">
        <v>17</v>
      </c>
      <c r="C30" s="13">
        <v>90.932063959999994</v>
      </c>
      <c r="D30" s="13">
        <v>188.76730397</v>
      </c>
      <c r="E30" s="13">
        <v>177.20413876000001</v>
      </c>
      <c r="F30" s="13">
        <v>71.468362549999995</v>
      </c>
      <c r="G30" s="13">
        <v>75.340133069999993</v>
      </c>
      <c r="H30" s="13">
        <v>135.77991971</v>
      </c>
      <c r="I30" s="13">
        <v>316.52638574000002</v>
      </c>
      <c r="J30" s="13">
        <v>431.51072247000002</v>
      </c>
      <c r="K30" s="13">
        <v>402.19399223000005</v>
      </c>
      <c r="L30" s="15">
        <v>117.2185592</v>
      </c>
    </row>
    <row r="31" spans="2:12" s="3" customFormat="1" ht="12.75" x14ac:dyDescent="0.2">
      <c r="B31" s="12" t="s">
        <v>18</v>
      </c>
      <c r="C31" s="13">
        <v>1498.9768579199999</v>
      </c>
      <c r="D31" s="13">
        <v>1322.7224246500002</v>
      </c>
      <c r="E31" s="13">
        <v>1288.1874860999999</v>
      </c>
      <c r="F31" s="13">
        <v>544.56409896000002</v>
      </c>
      <c r="G31" s="13">
        <v>623.88385865999999</v>
      </c>
      <c r="H31" s="13">
        <v>631.95457843999998</v>
      </c>
      <c r="I31" s="13">
        <v>881.06944598000007</v>
      </c>
      <c r="J31" s="13">
        <v>1315.7511378199999</v>
      </c>
      <c r="K31" s="13">
        <v>1385.0382699700001</v>
      </c>
      <c r="L31" s="15">
        <v>881.21768777</v>
      </c>
    </row>
    <row r="32" spans="2:12" s="3" customFormat="1" ht="12.75" x14ac:dyDescent="0.2">
      <c r="B32" s="12" t="s">
        <v>19</v>
      </c>
      <c r="C32" s="13">
        <v>354.99875831000003</v>
      </c>
      <c r="D32" s="13">
        <v>120.05578901000001</v>
      </c>
      <c r="E32" s="13">
        <v>16.47533868</v>
      </c>
      <c r="F32" s="13">
        <v>5.2635813899999997</v>
      </c>
      <c r="G32" s="13">
        <v>6.3418814899999996</v>
      </c>
      <c r="H32" s="13">
        <v>56.97418553</v>
      </c>
      <c r="I32" s="13">
        <v>55.525326700000001</v>
      </c>
      <c r="J32" s="13">
        <v>52.459773179999999</v>
      </c>
      <c r="K32" s="13">
        <v>0.16716506</v>
      </c>
      <c r="L32" s="15">
        <v>7.9597529999999986E-2</v>
      </c>
    </row>
    <row r="33" spans="2:12" s="3" customFormat="1" ht="12.75" x14ac:dyDescent="0.2">
      <c r="B33" s="12" t="s">
        <v>20</v>
      </c>
      <c r="C33" s="13">
        <v>63.40855586</v>
      </c>
      <c r="D33" s="13">
        <v>72.355122049999991</v>
      </c>
      <c r="E33" s="13">
        <v>81.295319329999998</v>
      </c>
      <c r="F33" s="13">
        <v>43.007972549999998</v>
      </c>
      <c r="G33" s="13">
        <v>58.931286649999997</v>
      </c>
      <c r="H33" s="13">
        <v>56.373232850000001</v>
      </c>
      <c r="I33" s="13">
        <v>39.410279389999999</v>
      </c>
      <c r="J33" s="13">
        <v>35.456256500000002</v>
      </c>
      <c r="K33" s="13">
        <v>40.095355409999996</v>
      </c>
      <c r="L33" s="15">
        <v>47.729255990000006</v>
      </c>
    </row>
    <row r="34" spans="2:12" s="3" customFormat="1" ht="12.75" x14ac:dyDescent="0.2">
      <c r="B34" s="12" t="s">
        <v>62</v>
      </c>
      <c r="C34" s="13">
        <v>4343.3839944199999</v>
      </c>
      <c r="D34" s="13">
        <v>4959.5511679900001</v>
      </c>
      <c r="E34" s="13">
        <v>5460.13389224</v>
      </c>
      <c r="F34" s="13">
        <v>2772.1200762799999</v>
      </c>
      <c r="G34" s="13">
        <v>2775.8174973499999</v>
      </c>
      <c r="H34" s="13">
        <v>2508.0318991300001</v>
      </c>
      <c r="I34" s="13">
        <v>2010.00147947</v>
      </c>
      <c r="J34" s="13">
        <v>2203.7443764</v>
      </c>
      <c r="K34" s="13">
        <v>2490.8532798800002</v>
      </c>
      <c r="L34" s="15">
        <v>1407.97219092</v>
      </c>
    </row>
    <row r="35" spans="2:12" s="3" customFormat="1" ht="12.75" x14ac:dyDescent="0.2">
      <c r="B35" s="12" t="s">
        <v>21</v>
      </c>
      <c r="C35" s="13">
        <v>246.90201543000001</v>
      </c>
      <c r="D35" s="13">
        <v>313.16784206</v>
      </c>
      <c r="E35" s="13">
        <v>383.29756541</v>
      </c>
      <c r="F35" s="13">
        <v>263.36541199999999</v>
      </c>
      <c r="G35" s="13">
        <v>312.98322753000002</v>
      </c>
      <c r="H35" s="13">
        <v>314.39317980999999</v>
      </c>
      <c r="I35" s="13">
        <v>280.91611786999999</v>
      </c>
      <c r="J35" s="13">
        <v>301.60865332999998</v>
      </c>
      <c r="K35" s="13">
        <v>275.45280393000002</v>
      </c>
      <c r="L35" s="15">
        <v>51.170488749999997</v>
      </c>
    </row>
    <row r="36" spans="2:12" s="3" customFormat="1" ht="12.75" x14ac:dyDescent="0.2">
      <c r="B36" s="12" t="s">
        <v>22</v>
      </c>
      <c r="C36" s="13">
        <v>0.80072454000000004</v>
      </c>
      <c r="D36" s="13">
        <v>0.74640920999999993</v>
      </c>
      <c r="E36" s="13">
        <v>0.56917249000000003</v>
      </c>
      <c r="F36" s="13">
        <v>5.2970450000000002E-2</v>
      </c>
      <c r="G36" s="13">
        <v>5.526404E-2</v>
      </c>
      <c r="H36" s="13">
        <v>5.1252560000000003E-2</v>
      </c>
      <c r="I36" s="13">
        <v>8.3004259999999996E-2</v>
      </c>
      <c r="J36" s="13">
        <v>0.11549764</v>
      </c>
      <c r="K36" s="13">
        <v>0</v>
      </c>
      <c r="L36" s="15">
        <v>0</v>
      </c>
    </row>
    <row r="37" spans="2:12" s="3" customFormat="1" ht="12.75" x14ac:dyDescent="0.2">
      <c r="B37" s="12" t="s">
        <v>63</v>
      </c>
      <c r="C37" s="13">
        <v>113.36574717000001</v>
      </c>
      <c r="D37" s="13">
        <v>23.848980350000001</v>
      </c>
      <c r="E37" s="13">
        <v>16.908813810000002</v>
      </c>
      <c r="F37" s="13"/>
      <c r="G37" s="13"/>
      <c r="H37" s="13">
        <v>92.633753040000002</v>
      </c>
      <c r="I37" s="13">
        <v>294.39685517000004</v>
      </c>
      <c r="J37" s="13">
        <v>135.19146462</v>
      </c>
      <c r="K37" s="13">
        <v>57.126628149999995</v>
      </c>
      <c r="L37" s="15">
        <v>1307.7173113499998</v>
      </c>
    </row>
    <row r="38" spans="2:12" s="3" customFormat="1" ht="12.75" x14ac:dyDescent="0.2">
      <c r="B38" s="12" t="s">
        <v>23</v>
      </c>
      <c r="C38" s="13">
        <v>735.26426583</v>
      </c>
      <c r="D38" s="13">
        <v>811.15795560000004</v>
      </c>
      <c r="E38" s="13">
        <v>790.36135440999999</v>
      </c>
      <c r="F38" s="13">
        <v>245.28086812999999</v>
      </c>
      <c r="G38" s="13">
        <v>336.41404841000002</v>
      </c>
      <c r="H38" s="13">
        <v>406.78112288</v>
      </c>
      <c r="I38" s="13">
        <v>880.03657285999998</v>
      </c>
      <c r="J38" s="13">
        <v>835.73020660000009</v>
      </c>
      <c r="K38" s="13">
        <v>1365.36538206</v>
      </c>
      <c r="L38" s="15">
        <v>1764.6699418800001</v>
      </c>
    </row>
    <row r="39" spans="2:12" s="3" customFormat="1" ht="12.75" x14ac:dyDescent="0.2">
      <c r="B39" s="12" t="s">
        <v>24</v>
      </c>
      <c r="C39" s="13">
        <v>174.57263266000001</v>
      </c>
      <c r="D39" s="13">
        <v>138.05893467999999</v>
      </c>
      <c r="E39" s="13">
        <v>171.91398383000001</v>
      </c>
      <c r="F39" s="13">
        <v>104.94160028</v>
      </c>
      <c r="G39" s="13">
        <v>78.020458910000002</v>
      </c>
      <c r="H39" s="13">
        <v>112.46485876</v>
      </c>
      <c r="I39" s="13">
        <v>144.41870735000001</v>
      </c>
      <c r="J39" s="13">
        <v>176.39881663999998</v>
      </c>
      <c r="K39" s="13">
        <v>166.24485738999999</v>
      </c>
      <c r="L39" s="15">
        <v>186.97852478000001</v>
      </c>
    </row>
    <row r="40" spans="2:12" s="3" customFormat="1" ht="12.75" x14ac:dyDescent="0.2">
      <c r="B40" s="12" t="s">
        <v>25</v>
      </c>
      <c r="C40" s="13">
        <v>78.527541580000005</v>
      </c>
      <c r="D40" s="13">
        <v>79.480721299999985</v>
      </c>
      <c r="E40" s="13">
        <v>82.373460530000003</v>
      </c>
      <c r="F40" s="13">
        <v>49.204245829999998</v>
      </c>
      <c r="G40" s="13">
        <v>53.704976430000002</v>
      </c>
      <c r="H40" s="13">
        <v>55.870991279999998</v>
      </c>
      <c r="I40" s="13">
        <v>57.23854669</v>
      </c>
      <c r="J40" s="13">
        <v>59.716508150000003</v>
      </c>
      <c r="K40" s="13">
        <v>87.744693130000002</v>
      </c>
      <c r="L40" s="15">
        <v>59.239395389999999</v>
      </c>
    </row>
    <row r="41" spans="2:12" s="3" customFormat="1" ht="12.75" x14ac:dyDescent="0.2">
      <c r="B41" s="12" t="s">
        <v>26</v>
      </c>
      <c r="C41" s="13">
        <v>259.84287028</v>
      </c>
      <c r="D41" s="13">
        <v>187.19284071000001</v>
      </c>
      <c r="E41" s="13">
        <v>111.05394836000001</v>
      </c>
      <c r="F41" s="13">
        <v>21.046708580000001</v>
      </c>
      <c r="G41" s="13">
        <v>14.041048139999999</v>
      </c>
      <c r="H41" s="13">
        <v>7.0264693600000001</v>
      </c>
      <c r="I41" s="13">
        <v>0</v>
      </c>
      <c r="J41" s="13">
        <v>50.695138890000003</v>
      </c>
      <c r="K41" s="13">
        <v>50.740277769999999</v>
      </c>
      <c r="L41" s="15">
        <v>35.549791669999998</v>
      </c>
    </row>
    <row r="42" spans="2:12" s="3" customFormat="1" ht="12.75" x14ac:dyDescent="0.2">
      <c r="B42" s="12" t="s">
        <v>27</v>
      </c>
      <c r="C42" s="13">
        <v>78.963064230000001</v>
      </c>
      <c r="D42" s="13">
        <v>77.97320898000001</v>
      </c>
      <c r="E42" s="13">
        <v>105.72671034</v>
      </c>
      <c r="F42" s="13">
        <v>115.81246623</v>
      </c>
      <c r="G42" s="13">
        <v>132.01344793000001</v>
      </c>
      <c r="H42" s="13">
        <v>112.68902819</v>
      </c>
      <c r="I42" s="13">
        <v>92.867643479999998</v>
      </c>
      <c r="J42" s="13">
        <v>69.911068700000001</v>
      </c>
      <c r="K42" s="13">
        <v>117.0442419</v>
      </c>
      <c r="L42" s="15">
        <v>98.655327979999996</v>
      </c>
    </row>
    <row r="43" spans="2:12" s="3" customFormat="1" ht="12.75" x14ac:dyDescent="0.2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5"/>
    </row>
    <row r="44" spans="2:12" s="4" customFormat="1" ht="12.75" x14ac:dyDescent="0.2">
      <c r="B44" s="10" t="s">
        <v>28</v>
      </c>
      <c r="C44" s="11">
        <f t="shared" ref="C44:H44" si="15">SUM(C45:C49)</f>
        <v>856.50323313000013</v>
      </c>
      <c r="D44" s="11">
        <f t="shared" si="15"/>
        <v>897.08492704000003</v>
      </c>
      <c r="E44" s="11">
        <f t="shared" si="15"/>
        <v>978.64932590000001</v>
      </c>
      <c r="F44" s="11">
        <f t="shared" si="15"/>
        <v>331.53353301999999</v>
      </c>
      <c r="G44" s="11">
        <f t="shared" si="15"/>
        <v>337.18982582999996</v>
      </c>
      <c r="H44" s="11">
        <f t="shared" si="15"/>
        <v>389.24132672999997</v>
      </c>
      <c r="I44" s="11">
        <f t="shared" ref="I44:J44" si="16">SUM(I45:I49)</f>
        <v>405.08555054999999</v>
      </c>
      <c r="J44" s="11">
        <f t="shared" si="16"/>
        <v>446.31522747000002</v>
      </c>
      <c r="K44" s="11">
        <f t="shared" ref="K44:L44" si="17">SUM(K45:K49)</f>
        <v>461.43225835999999</v>
      </c>
      <c r="L44" s="14">
        <f t="shared" si="17"/>
        <v>494.38287325999994</v>
      </c>
    </row>
    <row r="45" spans="2:12" s="3" customFormat="1" ht="12.75" x14ac:dyDescent="0.2">
      <c r="B45" s="12" t="s">
        <v>29</v>
      </c>
      <c r="C45" s="13">
        <v>633.30694000000005</v>
      </c>
      <c r="D45" s="13">
        <v>704.09374000000003</v>
      </c>
      <c r="E45" s="13">
        <v>744.28880000000004</v>
      </c>
      <c r="F45" s="13">
        <v>262.73637000000002</v>
      </c>
      <c r="G45" s="13">
        <v>277.15406999999999</v>
      </c>
      <c r="H45" s="13">
        <v>336.49858</v>
      </c>
      <c r="I45" s="13">
        <v>355.22448000000003</v>
      </c>
      <c r="J45" s="13">
        <v>383.63178000000005</v>
      </c>
      <c r="K45" s="13">
        <v>414.57044000000002</v>
      </c>
      <c r="L45" s="15">
        <v>430.48359999999997</v>
      </c>
    </row>
    <row r="46" spans="2:12" s="3" customFormat="1" ht="12.75" x14ac:dyDescent="0.2">
      <c r="B46" s="12" t="s">
        <v>30</v>
      </c>
      <c r="C46" s="13">
        <v>9.9261355400000006</v>
      </c>
      <c r="D46" s="13">
        <v>4.6200710999999988</v>
      </c>
      <c r="E46" s="13">
        <v>4.6199817100000002</v>
      </c>
      <c r="F46" s="13">
        <v>9.4479793000000001</v>
      </c>
      <c r="G46" s="13">
        <v>13.439035499999999</v>
      </c>
      <c r="H46" s="13">
        <v>1.27988535</v>
      </c>
      <c r="I46" s="13">
        <v>10.014764810000001</v>
      </c>
      <c r="J46" s="13">
        <v>18.260827699999997</v>
      </c>
      <c r="K46" s="13">
        <v>15.229616739999999</v>
      </c>
      <c r="L46" s="15">
        <v>21.645570670000001</v>
      </c>
    </row>
    <row r="47" spans="2:12" s="3" customFormat="1" ht="12.75" x14ac:dyDescent="0.2">
      <c r="B47" s="12" t="s">
        <v>31</v>
      </c>
      <c r="C47" s="13">
        <v>0</v>
      </c>
      <c r="D47" s="13"/>
      <c r="E47" s="13"/>
      <c r="F47" s="13"/>
      <c r="G47" s="13"/>
      <c r="H47" s="13"/>
      <c r="I47" s="13"/>
      <c r="J47" s="13"/>
      <c r="K47" s="13"/>
      <c r="L47" s="15"/>
    </row>
    <row r="48" spans="2:12" s="3" customFormat="1" ht="12.75" x14ac:dyDescent="0.2">
      <c r="B48" s="12" t="s">
        <v>32</v>
      </c>
      <c r="C48" s="13">
        <v>92.938521399999999</v>
      </c>
      <c r="D48" s="13">
        <v>104.97168499999999</v>
      </c>
      <c r="E48" s="13">
        <v>113.31162789</v>
      </c>
      <c r="F48" s="13">
        <v>36.626966369999998</v>
      </c>
      <c r="G48" s="13">
        <v>32.789445110000003</v>
      </c>
      <c r="H48" s="13">
        <v>34.170072320000003</v>
      </c>
      <c r="I48" s="13">
        <v>38.547041239999999</v>
      </c>
      <c r="J48" s="13">
        <v>41.703432599999999</v>
      </c>
      <c r="K48" s="13">
        <v>45.049158090000006</v>
      </c>
      <c r="L48" s="15">
        <v>48.959486250000005</v>
      </c>
    </row>
    <row r="49" spans="2:12" s="3" customFormat="1" ht="12.75" x14ac:dyDescent="0.2">
      <c r="B49" s="12" t="s">
        <v>33</v>
      </c>
      <c r="C49" s="13">
        <v>120.33163619</v>
      </c>
      <c r="D49" s="13">
        <v>83.399430939999988</v>
      </c>
      <c r="E49" s="13">
        <v>116.4289163</v>
      </c>
      <c r="F49" s="13">
        <v>22.722217350000001</v>
      </c>
      <c r="G49" s="13">
        <v>13.807275219999999</v>
      </c>
      <c r="H49" s="13">
        <v>17.29278906</v>
      </c>
      <c r="I49" s="13">
        <v>1.2992645</v>
      </c>
      <c r="J49" s="13">
        <v>2.7191871700000001</v>
      </c>
      <c r="K49" s="13">
        <v>-13.416956470000001</v>
      </c>
      <c r="L49" s="15">
        <v>-6.7057836599999998</v>
      </c>
    </row>
    <row r="50" spans="2:12" s="3" customFormat="1" ht="12.75" x14ac:dyDescent="0.2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5"/>
    </row>
    <row r="51" spans="2:12" s="4" customFormat="1" ht="12.75" x14ac:dyDescent="0.2">
      <c r="B51" s="10" t="s">
        <v>34</v>
      </c>
      <c r="C51" s="11">
        <f t="shared" ref="C51:H51" si="18">+C28+C44</f>
        <v>8896.4423253200002</v>
      </c>
      <c r="D51" s="11">
        <f t="shared" si="18"/>
        <v>9192.163627599999</v>
      </c>
      <c r="E51" s="11">
        <f t="shared" si="18"/>
        <v>9664.1505101900002</v>
      </c>
      <c r="F51" s="11">
        <f t="shared" si="18"/>
        <v>4567.6618962499997</v>
      </c>
      <c r="G51" s="11">
        <f t="shared" si="18"/>
        <v>4804.7369544399999</v>
      </c>
      <c r="H51" s="11">
        <f t="shared" si="18"/>
        <v>4880.2657982700002</v>
      </c>
      <c r="I51" s="11">
        <f t="shared" ref="I51:J51" si="19">+I28+I44</f>
        <v>5457.5759155100013</v>
      </c>
      <c r="J51" s="11">
        <f t="shared" si="19"/>
        <v>6114.6048484099992</v>
      </c>
      <c r="K51" s="11">
        <f t="shared" ref="K51:L51" si="20">+K28+K44</f>
        <v>6899.4992052400003</v>
      </c>
      <c r="L51" s="14">
        <f t="shared" si="20"/>
        <v>6452.5809464699996</v>
      </c>
    </row>
    <row r="52" spans="2:12" s="3" customFormat="1" ht="12.75" x14ac:dyDescent="0.2">
      <c r="B52" s="12" t="s">
        <v>35</v>
      </c>
      <c r="C52" s="13">
        <v>84.872874580000001</v>
      </c>
      <c r="D52" s="13">
        <v>80.447576659999996</v>
      </c>
      <c r="E52" s="13">
        <v>85.233749079999996</v>
      </c>
      <c r="F52" s="13">
        <v>95.182570670000004</v>
      </c>
      <c r="G52" s="13">
        <v>80.332851340000005</v>
      </c>
      <c r="H52" s="13">
        <v>80.399431230000005</v>
      </c>
      <c r="I52" s="13">
        <v>65.116229399999995</v>
      </c>
      <c r="J52" s="13">
        <v>85.719868680000019</v>
      </c>
      <c r="K52" s="13">
        <v>71.472191409999994</v>
      </c>
      <c r="L52" s="15">
        <v>70.498285080000002</v>
      </c>
    </row>
    <row r="53" spans="2:12" s="3" customFormat="1" ht="12.75" x14ac:dyDescent="0.2">
      <c r="B53" s="12" t="s">
        <v>36</v>
      </c>
      <c r="C53" s="13">
        <v>13184.71244474</v>
      </c>
      <c r="D53" s="13">
        <v>14766.849882469998</v>
      </c>
      <c r="E53" s="13">
        <v>16331.503911960001</v>
      </c>
      <c r="F53" s="13">
        <v>7643.7986560999998</v>
      </c>
      <c r="G53" s="13">
        <v>7588.9295845500001</v>
      </c>
      <c r="H53" s="13">
        <v>7910.1314226900004</v>
      </c>
      <c r="I53" s="13">
        <v>7990.6410714100002</v>
      </c>
      <c r="J53" s="13">
        <v>8970.8607262500009</v>
      </c>
      <c r="K53" s="13">
        <v>7799.5116855100005</v>
      </c>
      <c r="L53" s="15">
        <v>7362.0273588000009</v>
      </c>
    </row>
    <row r="54" spans="2:12" s="3" customFormat="1" ht="12.75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5"/>
    </row>
    <row r="55" spans="2:12" s="3" customFormat="1" ht="12.75" x14ac:dyDescent="0.2">
      <c r="B55" s="10" t="s">
        <v>37</v>
      </c>
      <c r="C55" s="11"/>
      <c r="D55" s="11"/>
      <c r="E55" s="11"/>
      <c r="F55" s="11"/>
      <c r="G55" s="11"/>
      <c r="H55" s="11"/>
      <c r="I55" s="11"/>
      <c r="J55" s="11"/>
      <c r="K55" s="11"/>
      <c r="L55" s="14"/>
    </row>
    <row r="56" spans="2:12" s="3" customFormat="1" ht="12.75" x14ac:dyDescent="0.2">
      <c r="B56" s="12" t="s">
        <v>38</v>
      </c>
      <c r="C56" s="13">
        <v>1006.44041106</v>
      </c>
      <c r="D56" s="13">
        <v>986.93973254999992</v>
      </c>
      <c r="E56" s="13">
        <v>1013.95296853</v>
      </c>
      <c r="F56" s="13">
        <v>545.76553720000004</v>
      </c>
      <c r="G56" s="13">
        <v>556.20314056999996</v>
      </c>
      <c r="H56" s="13">
        <v>583.07168190000004</v>
      </c>
      <c r="I56" s="13">
        <v>608.74264807000009</v>
      </c>
      <c r="J56" s="13">
        <v>575.36186297999996</v>
      </c>
      <c r="K56" s="13">
        <v>696.03899684999999</v>
      </c>
      <c r="L56" s="15">
        <v>658.57099115000005</v>
      </c>
    </row>
    <row r="57" spans="2:12" s="3" customFormat="1" ht="12.75" x14ac:dyDescent="0.2">
      <c r="B57" s="12" t="s">
        <v>39</v>
      </c>
      <c r="C57" s="13">
        <v>-208.70820928000001</v>
      </c>
      <c r="D57" s="13">
        <v>-243.89290233</v>
      </c>
      <c r="E57" s="13">
        <v>-238.15829545</v>
      </c>
      <c r="F57" s="13">
        <v>-130.92493705000001</v>
      </c>
      <c r="G57" s="13">
        <v>-147.00313815999999</v>
      </c>
      <c r="H57" s="13">
        <v>-161.59856121000001</v>
      </c>
      <c r="I57" s="13">
        <v>-194.82730565</v>
      </c>
      <c r="J57" s="13">
        <v>-224.22547338999999</v>
      </c>
      <c r="K57" s="13">
        <v>-237.64850771000002</v>
      </c>
      <c r="L57" s="15">
        <v>-239.91037588999998</v>
      </c>
    </row>
    <row r="58" spans="2:12" s="4" customFormat="1" ht="12.75" x14ac:dyDescent="0.2">
      <c r="B58" s="10" t="s">
        <v>40</v>
      </c>
      <c r="C58" s="11">
        <f t="shared" ref="C58:H58" si="21">+C56+C57</f>
        <v>797.73220177999997</v>
      </c>
      <c r="D58" s="11">
        <f t="shared" si="21"/>
        <v>743.04683021999995</v>
      </c>
      <c r="E58" s="11">
        <f t="shared" si="21"/>
        <v>775.79467308000005</v>
      </c>
      <c r="F58" s="11">
        <f t="shared" si="21"/>
        <v>414.84060015</v>
      </c>
      <c r="G58" s="11">
        <f t="shared" si="21"/>
        <v>409.20000240999997</v>
      </c>
      <c r="H58" s="11">
        <f t="shared" si="21"/>
        <v>421.47312069000003</v>
      </c>
      <c r="I58" s="11">
        <f t="shared" ref="I58:J58" si="22">+I56+I57</f>
        <v>413.91534242000012</v>
      </c>
      <c r="J58" s="11">
        <f t="shared" si="22"/>
        <v>351.13638958999996</v>
      </c>
      <c r="K58" s="11">
        <f t="shared" ref="K58:L58" si="23">+K56+K57</f>
        <v>458.39048914</v>
      </c>
      <c r="L58" s="14">
        <f t="shared" si="23"/>
        <v>418.6606152600001</v>
      </c>
    </row>
    <row r="59" spans="2:12" s="4" customFormat="1" ht="12.75" x14ac:dyDescent="0.2">
      <c r="B59" s="12" t="s">
        <v>41</v>
      </c>
      <c r="C59" s="13">
        <v>64.133054709999996</v>
      </c>
      <c r="D59" s="13">
        <v>72.168587510000009</v>
      </c>
      <c r="E59" s="13">
        <v>71.883400010000003</v>
      </c>
      <c r="F59" s="13">
        <v>46.519735300000001</v>
      </c>
      <c r="G59" s="13">
        <v>73.414840929999997</v>
      </c>
      <c r="H59" s="13">
        <v>89.792161750000005</v>
      </c>
      <c r="I59" s="13">
        <v>42.414005509999996</v>
      </c>
      <c r="J59" s="13">
        <v>61.132360930000004</v>
      </c>
      <c r="K59" s="13">
        <v>66.348260130000014</v>
      </c>
      <c r="L59" s="15">
        <v>67.705142080000002</v>
      </c>
    </row>
    <row r="60" spans="2:12" s="4" customFormat="1" ht="12.75" x14ac:dyDescent="0.2">
      <c r="B60" s="12" t="s">
        <v>42</v>
      </c>
      <c r="C60" s="13">
        <v>-29.755518729999999</v>
      </c>
      <c r="D60" s="13">
        <v>-38.248057809999999</v>
      </c>
      <c r="E60" s="13">
        <v>-45.809017930000003</v>
      </c>
      <c r="F60" s="13">
        <v>-31.83636465</v>
      </c>
      <c r="G60" s="13">
        <v>-42.908789720000001</v>
      </c>
      <c r="H60" s="13">
        <v>-50.354401199999998</v>
      </c>
      <c r="I60" s="13">
        <v>-22.208176519999999</v>
      </c>
      <c r="J60" s="13">
        <v>-24.500640139999998</v>
      </c>
      <c r="K60" s="13">
        <v>-24.463865269999999</v>
      </c>
      <c r="L60" s="15">
        <v>-28.062899399999999</v>
      </c>
    </row>
    <row r="61" spans="2:12" s="4" customFormat="1" ht="12.75" x14ac:dyDescent="0.2">
      <c r="B61" s="10" t="s">
        <v>43</v>
      </c>
      <c r="C61" s="11">
        <f t="shared" ref="C61:H61" si="24">+C58+C59+C60</f>
        <v>832.10973776000003</v>
      </c>
      <c r="D61" s="11">
        <f t="shared" si="24"/>
        <v>776.96735991999992</v>
      </c>
      <c r="E61" s="11">
        <f t="shared" si="24"/>
        <v>801.86905516000002</v>
      </c>
      <c r="F61" s="11">
        <f t="shared" si="24"/>
        <v>429.52397079999997</v>
      </c>
      <c r="G61" s="11">
        <f t="shared" si="24"/>
        <v>439.70605361999998</v>
      </c>
      <c r="H61" s="11">
        <f t="shared" si="24"/>
        <v>460.91088124000004</v>
      </c>
      <c r="I61" s="11">
        <f t="shared" ref="I61:J61" si="25">+I58+I59+I60</f>
        <v>434.1211714100001</v>
      </c>
      <c r="J61" s="11">
        <f t="shared" si="25"/>
        <v>387.76811038</v>
      </c>
      <c r="K61" s="11">
        <f t="shared" ref="K61:L61" si="26">+K58+K59+K60</f>
        <v>500.27488399999999</v>
      </c>
      <c r="L61" s="14">
        <f t="shared" si="26"/>
        <v>458.30285794000008</v>
      </c>
    </row>
    <row r="62" spans="2:12" s="4" customFormat="1" ht="12.75" x14ac:dyDescent="0.2">
      <c r="B62" s="12" t="s">
        <v>44</v>
      </c>
      <c r="C62" s="13">
        <v>162.25727430000001</v>
      </c>
      <c r="D62" s="13">
        <v>155.72387619</v>
      </c>
      <c r="E62" s="13">
        <v>198.45732454</v>
      </c>
      <c r="F62" s="13">
        <v>95.116951950000001</v>
      </c>
      <c r="G62" s="13">
        <v>108.83849643000001</v>
      </c>
      <c r="H62" s="13">
        <v>106.95119843000001</v>
      </c>
      <c r="I62" s="13">
        <v>177.25374078000002</v>
      </c>
      <c r="J62" s="13">
        <v>115.49752239</v>
      </c>
      <c r="K62" s="13">
        <v>105.60091223000001</v>
      </c>
      <c r="L62" s="15">
        <v>147.23290304</v>
      </c>
    </row>
    <row r="63" spans="2:12" s="4" customFormat="1" ht="12.75" x14ac:dyDescent="0.2">
      <c r="B63" s="12" t="s">
        <v>45</v>
      </c>
      <c r="C63" s="13">
        <v>-219.94119900999999</v>
      </c>
      <c r="D63" s="13">
        <v>-211.6182651</v>
      </c>
      <c r="E63" s="13">
        <v>-248.78667901</v>
      </c>
      <c r="F63" s="13">
        <v>-160.13482493000001</v>
      </c>
      <c r="G63" s="13">
        <v>-171.94142166</v>
      </c>
      <c r="H63" s="13">
        <v>-187.63077053999999</v>
      </c>
      <c r="I63" s="13">
        <v>-241.00548588999999</v>
      </c>
      <c r="J63" s="13">
        <v>-119.04097423</v>
      </c>
      <c r="K63" s="13">
        <v>-212.83843144999997</v>
      </c>
      <c r="L63" s="15">
        <v>-279.39728935000005</v>
      </c>
    </row>
    <row r="64" spans="2:12" s="4" customFormat="1" ht="12.75" x14ac:dyDescent="0.2">
      <c r="B64" s="10" t="s">
        <v>46</v>
      </c>
      <c r="C64" s="11">
        <f t="shared" ref="C64:H64" si="27">+C61+C62+C63</f>
        <v>774.42581304999999</v>
      </c>
      <c r="D64" s="11">
        <f t="shared" si="27"/>
        <v>721.07297100999983</v>
      </c>
      <c r="E64" s="11">
        <f t="shared" si="27"/>
        <v>751.53970069000002</v>
      </c>
      <c r="F64" s="11">
        <f t="shared" si="27"/>
        <v>364.50609781999992</v>
      </c>
      <c r="G64" s="11">
        <f t="shared" si="27"/>
        <v>376.60312838999999</v>
      </c>
      <c r="H64" s="11">
        <f t="shared" si="27"/>
        <v>380.23130913000011</v>
      </c>
      <c r="I64" s="11">
        <f t="shared" ref="I64:J64" si="28">+I61+I62+I63</f>
        <v>370.36942630000016</v>
      </c>
      <c r="J64" s="11">
        <f t="shared" si="28"/>
        <v>384.22465854000001</v>
      </c>
      <c r="K64" s="11">
        <f t="shared" ref="K64:L64" si="29">+K61+K62+K63</f>
        <v>393.03736478000002</v>
      </c>
      <c r="L64" s="14">
        <f t="shared" si="29"/>
        <v>326.13847163000003</v>
      </c>
    </row>
    <row r="65" spans="2:12" s="4" customFormat="1" ht="12.75" x14ac:dyDescent="0.2">
      <c r="B65" s="12" t="s">
        <v>47</v>
      </c>
      <c r="C65" s="13">
        <v>-604.28524985000001</v>
      </c>
      <c r="D65" s="13">
        <v>-606.04304604000004</v>
      </c>
      <c r="E65" s="13">
        <v>-567.47004952999998</v>
      </c>
      <c r="F65" s="13">
        <v>-315.47277020000001</v>
      </c>
      <c r="G65" s="13">
        <v>-352.80503913000001</v>
      </c>
      <c r="H65" s="13">
        <v>-336.163569</v>
      </c>
      <c r="I65" s="13">
        <v>-303.71008131999997</v>
      </c>
      <c r="J65" s="13">
        <v>-304.86072147000004</v>
      </c>
      <c r="K65" s="13">
        <v>-326.24084357999999</v>
      </c>
      <c r="L65" s="15">
        <v>-320.65140148</v>
      </c>
    </row>
    <row r="66" spans="2:12" s="4" customFormat="1" ht="12.75" x14ac:dyDescent="0.2">
      <c r="B66" s="10" t="s">
        <v>48</v>
      </c>
      <c r="C66" s="11">
        <f t="shared" ref="C66:H66" si="30">+C64+C65</f>
        <v>170.14056319999997</v>
      </c>
      <c r="D66" s="11">
        <f t="shared" si="30"/>
        <v>115.0299249699998</v>
      </c>
      <c r="E66" s="11">
        <f t="shared" si="30"/>
        <v>184.06965116000003</v>
      </c>
      <c r="F66" s="11">
        <f t="shared" si="30"/>
        <v>49.033327619999909</v>
      </c>
      <c r="G66" s="11">
        <f t="shared" si="30"/>
        <v>23.798089259999983</v>
      </c>
      <c r="H66" s="11">
        <f t="shared" si="30"/>
        <v>44.067740130000118</v>
      </c>
      <c r="I66" s="11">
        <f t="shared" ref="I66:J66" si="31">+I64+I65</f>
        <v>66.659344980000185</v>
      </c>
      <c r="J66" s="11">
        <f t="shared" si="31"/>
        <v>79.363937069999963</v>
      </c>
      <c r="K66" s="11">
        <f t="shared" ref="K66:L66" si="32">+K64+K65</f>
        <v>66.796521200000029</v>
      </c>
      <c r="L66" s="14">
        <f t="shared" si="32"/>
        <v>5.4870701500000223</v>
      </c>
    </row>
    <row r="67" spans="2:12" s="4" customFormat="1" ht="12.75" x14ac:dyDescent="0.2">
      <c r="B67" s="12" t="s">
        <v>49</v>
      </c>
      <c r="C67" s="13">
        <v>4.4759388299999996</v>
      </c>
      <c r="D67" s="13">
        <v>2.9921017399999998</v>
      </c>
      <c r="E67" s="13">
        <v>2.8863002299999998</v>
      </c>
      <c r="F67" s="13">
        <v>0.21189498000000001</v>
      </c>
      <c r="G67" s="13">
        <v>2.3327230000000001E-2</v>
      </c>
      <c r="H67" s="13">
        <v>1.9067130000000002E-2</v>
      </c>
      <c r="I67" s="13">
        <v>1.50131E-2</v>
      </c>
      <c r="J67" s="13">
        <v>9.3397000000000011E-3</v>
      </c>
      <c r="K67" s="13">
        <v>1.523732E-2</v>
      </c>
      <c r="L67" s="15">
        <v>3.9917710000000002E-2</v>
      </c>
    </row>
    <row r="68" spans="2:12" s="4" customFormat="1" ht="12.75" x14ac:dyDescent="0.2">
      <c r="B68" s="12" t="s">
        <v>50</v>
      </c>
      <c r="C68" s="13">
        <v>4.6157735400000002</v>
      </c>
      <c r="D68" s="13">
        <v>3.3678962399999999</v>
      </c>
      <c r="E68" s="13">
        <v>2.85080168</v>
      </c>
      <c r="F68" s="13">
        <v>1.296229E-2</v>
      </c>
      <c r="G68" s="13">
        <v>9.9668499999999993E-3</v>
      </c>
      <c r="H68" s="13">
        <v>-4.6364000000000003E-4</v>
      </c>
      <c r="I68" s="13">
        <v>4.94736E-2</v>
      </c>
      <c r="J68" s="13">
        <v>-9.5184370000000004E-2</v>
      </c>
      <c r="K68" s="13">
        <v>-0.50109362000000002</v>
      </c>
      <c r="L68" s="15">
        <v>-1.0261993600000001</v>
      </c>
    </row>
    <row r="69" spans="2:12" s="4" customFormat="1" ht="15.75" customHeight="1" x14ac:dyDescent="0.2">
      <c r="B69" s="10" t="s">
        <v>64</v>
      </c>
      <c r="C69" s="11">
        <f t="shared" ref="C69:H69" si="33">+C66+C67-C68</f>
        <v>170.00072848999997</v>
      </c>
      <c r="D69" s="11">
        <f t="shared" si="33"/>
        <v>114.6541304699998</v>
      </c>
      <c r="E69" s="11">
        <f t="shared" si="33"/>
        <v>184.10514971000003</v>
      </c>
      <c r="F69" s="11">
        <f t="shared" si="33"/>
        <v>49.232260309999909</v>
      </c>
      <c r="G69" s="11">
        <f t="shared" si="33"/>
        <v>23.811449639999982</v>
      </c>
      <c r="H69" s="11">
        <f t="shared" si="33"/>
        <v>44.087270900000121</v>
      </c>
      <c r="I69" s="11">
        <f t="shared" ref="I69:J69" si="34">+I66+I67-I68</f>
        <v>66.62488448000019</v>
      </c>
      <c r="J69" s="11">
        <f t="shared" si="34"/>
        <v>79.46846113999996</v>
      </c>
      <c r="K69" s="11">
        <f t="shared" ref="K69" si="35">+K66+K67-K68</f>
        <v>67.312852140000032</v>
      </c>
      <c r="L69" s="14">
        <f>+L66+L67+L68</f>
        <v>4.5007885000000218</v>
      </c>
    </row>
    <row r="70" spans="2:12" s="4" customFormat="1" ht="13.5" x14ac:dyDescent="0.2">
      <c r="B70" s="12" t="s">
        <v>65</v>
      </c>
      <c r="C70" s="13">
        <v>0.23253842999999999</v>
      </c>
      <c r="D70" s="13">
        <v>0.11869692999999999</v>
      </c>
      <c r="E70" s="13">
        <v>0.20554554</v>
      </c>
      <c r="F70" s="13">
        <v>5.5866532500000003</v>
      </c>
      <c r="G70" s="13">
        <v>0.17464963999999999</v>
      </c>
      <c r="H70" s="13">
        <v>1.0844800999999999</v>
      </c>
      <c r="I70" s="13">
        <v>6.1630841799999994</v>
      </c>
      <c r="J70" s="13">
        <v>1.13221317</v>
      </c>
      <c r="K70" s="13">
        <v>0.13158887</v>
      </c>
      <c r="L70" s="15">
        <v>0.48734497999999998</v>
      </c>
    </row>
    <row r="71" spans="2:12" s="4" customFormat="1" ht="13.5" x14ac:dyDescent="0.2">
      <c r="B71" s="12" t="s">
        <v>66</v>
      </c>
      <c r="C71" s="13">
        <v>0</v>
      </c>
      <c r="D71" s="13">
        <v>0</v>
      </c>
      <c r="E71" s="13">
        <v>0</v>
      </c>
      <c r="F71" s="13">
        <v>-4.1159999999999998E-4</v>
      </c>
      <c r="G71" s="13"/>
      <c r="H71" s="13">
        <v>-0.32039127000000001</v>
      </c>
      <c r="I71" s="13">
        <v>-4.0226935299999997</v>
      </c>
      <c r="J71" s="13">
        <v>-0.87433192000000004</v>
      </c>
      <c r="K71" s="13">
        <v>-1.212129E-2</v>
      </c>
      <c r="L71" s="15">
        <v>-3.0334999999999997E-4</v>
      </c>
    </row>
    <row r="72" spans="2:12" s="4" customFormat="1" ht="16.5" customHeight="1" x14ac:dyDescent="0.2">
      <c r="B72" s="10" t="s">
        <v>51</v>
      </c>
      <c r="C72" s="11">
        <f t="shared" ref="C72:H72" si="36">+C69+C70+C71</f>
        <v>170.23326691999998</v>
      </c>
      <c r="D72" s="11">
        <f t="shared" si="36"/>
        <v>114.7728273999998</v>
      </c>
      <c r="E72" s="11">
        <f t="shared" si="36"/>
        <v>184.31069525000004</v>
      </c>
      <c r="F72" s="11">
        <f t="shared" si="36"/>
        <v>54.818501959999907</v>
      </c>
      <c r="G72" s="11">
        <f t="shared" si="36"/>
        <v>23.98609927999998</v>
      </c>
      <c r="H72" s="11">
        <f t="shared" si="36"/>
        <v>44.851359730000119</v>
      </c>
      <c r="I72" s="11">
        <f t="shared" ref="I72:J72" si="37">+I69+I70+I71</f>
        <v>68.765275130000191</v>
      </c>
      <c r="J72" s="11">
        <f t="shared" si="37"/>
        <v>79.726342389999957</v>
      </c>
      <c r="K72" s="11">
        <f t="shared" ref="K72:L72" si="38">+K69+K70+K71</f>
        <v>67.432319720000038</v>
      </c>
      <c r="L72" s="14">
        <f t="shared" si="38"/>
        <v>4.9878301300000212</v>
      </c>
    </row>
    <row r="73" spans="2:12" s="4" customFormat="1" ht="13.5" x14ac:dyDescent="0.2">
      <c r="B73" s="12" t="s">
        <v>67</v>
      </c>
      <c r="C73" s="13">
        <v>0.38874924999999999</v>
      </c>
      <c r="D73" s="13">
        <v>0.88841110000000001</v>
      </c>
      <c r="E73" s="13">
        <v>0.43460442999999999</v>
      </c>
      <c r="F73" s="13">
        <v>1.7463457499999999</v>
      </c>
      <c r="G73" s="13">
        <v>1.09306372</v>
      </c>
      <c r="H73" s="13">
        <v>1.9713482200000001</v>
      </c>
      <c r="I73" s="13">
        <v>2.26013609</v>
      </c>
      <c r="J73" s="13">
        <v>4.8167499400000002</v>
      </c>
      <c r="K73" s="13">
        <v>2.4795672599999996</v>
      </c>
      <c r="L73" s="15">
        <v>4.0682819199999996</v>
      </c>
    </row>
    <row r="74" spans="2:12" s="4" customFormat="1" ht="13.5" x14ac:dyDescent="0.2">
      <c r="B74" s="12" t="s">
        <v>68</v>
      </c>
      <c r="C74" s="13">
        <v>-0.59761772000000002</v>
      </c>
      <c r="D74" s="13">
        <v>-0.21785573999999999</v>
      </c>
      <c r="E74" s="13">
        <v>-4.3314943699999997</v>
      </c>
      <c r="F74" s="13">
        <v>-2.52370568</v>
      </c>
      <c r="G74" s="13">
        <v>-5.4297812299999997</v>
      </c>
      <c r="H74" s="13">
        <v>-1.16254875</v>
      </c>
      <c r="I74" s="13">
        <v>-2.4460147700000001</v>
      </c>
      <c r="J74" s="13">
        <v>-3.6864961300000001</v>
      </c>
      <c r="K74" s="13">
        <v>-3.4290934599999998</v>
      </c>
      <c r="L74" s="15">
        <v>-5.5203010800000003</v>
      </c>
    </row>
    <row r="75" spans="2:12" s="4" customFormat="1" ht="12.75" x14ac:dyDescent="0.2">
      <c r="B75" s="10" t="s">
        <v>52</v>
      </c>
      <c r="C75" s="11">
        <f t="shared" ref="C75:H75" si="39">+C72+C73+C74</f>
        <v>170.02439844999998</v>
      </c>
      <c r="D75" s="11">
        <f t="shared" si="39"/>
        <v>115.44338275999979</v>
      </c>
      <c r="E75" s="11">
        <f t="shared" si="39"/>
        <v>180.41380531000004</v>
      </c>
      <c r="F75" s="11">
        <f t="shared" si="39"/>
        <v>54.041142029999911</v>
      </c>
      <c r="G75" s="11">
        <f t="shared" si="39"/>
        <v>19.64938176999998</v>
      </c>
      <c r="H75" s="11">
        <f t="shared" si="39"/>
        <v>45.660159200000123</v>
      </c>
      <c r="I75" s="11">
        <f t="shared" ref="I75:J75" si="40">+I72+I73+I74</f>
        <v>68.579396450000189</v>
      </c>
      <c r="J75" s="11">
        <f t="shared" si="40"/>
        <v>80.856596199999956</v>
      </c>
      <c r="K75" s="11">
        <f t="shared" ref="K75:L75" si="41">+K72+K73+K74</f>
        <v>66.48279352000003</v>
      </c>
      <c r="L75" s="14">
        <f t="shared" si="41"/>
        <v>3.5358109700000204</v>
      </c>
    </row>
    <row r="76" spans="2:12" s="3" customFormat="1" ht="12.75" x14ac:dyDescent="0.2">
      <c r="B76" s="12" t="s">
        <v>53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/>
      <c r="J76" s="13"/>
      <c r="K76" s="13"/>
      <c r="L76" s="15"/>
    </row>
    <row r="77" spans="2:12" s="3" customFormat="1" ht="12.75" x14ac:dyDescent="0.2">
      <c r="B77" s="12" t="s">
        <v>54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/>
      <c r="J77" s="13"/>
      <c r="K77" s="13"/>
      <c r="L77" s="15"/>
    </row>
    <row r="78" spans="2:12" s="4" customFormat="1" ht="12.75" x14ac:dyDescent="0.2">
      <c r="B78" s="10" t="s">
        <v>55</v>
      </c>
      <c r="C78" s="11">
        <f t="shared" ref="C78:H78" si="42">+C75+C76+C77</f>
        <v>170.02439844999998</v>
      </c>
      <c r="D78" s="11">
        <f t="shared" si="42"/>
        <v>115.44338275999979</v>
      </c>
      <c r="E78" s="11">
        <f t="shared" si="42"/>
        <v>180.41380531000004</v>
      </c>
      <c r="F78" s="11">
        <f t="shared" si="42"/>
        <v>54.041142029999911</v>
      </c>
      <c r="G78" s="11">
        <f t="shared" si="42"/>
        <v>19.64938176999998</v>
      </c>
      <c r="H78" s="11">
        <f t="shared" si="42"/>
        <v>45.660159200000123</v>
      </c>
      <c r="I78" s="11">
        <f t="shared" ref="I78:J78" si="43">+I75+I76+I77</f>
        <v>68.579396450000189</v>
      </c>
      <c r="J78" s="11">
        <f t="shared" si="43"/>
        <v>80.856596199999956</v>
      </c>
      <c r="K78" s="11">
        <f t="shared" ref="K78:L78" si="44">+K75+K76+K77</f>
        <v>66.48279352000003</v>
      </c>
      <c r="L78" s="14">
        <f t="shared" si="44"/>
        <v>3.5358109700000204</v>
      </c>
    </row>
    <row r="79" spans="2:12" s="3" customFormat="1" ht="12.75" x14ac:dyDescent="0.2">
      <c r="B79" s="12" t="s">
        <v>56</v>
      </c>
      <c r="C79" s="13">
        <v>-49.692762250000001</v>
      </c>
      <c r="D79" s="13">
        <v>-32.043951819999997</v>
      </c>
      <c r="E79" s="13">
        <v>-63.984889000000003</v>
      </c>
      <c r="F79" s="13">
        <v>-31.934726000000001</v>
      </c>
      <c r="G79" s="13">
        <v>-5.8431096900000004</v>
      </c>
      <c r="H79" s="13">
        <v>-28.366448630000001</v>
      </c>
      <c r="I79" s="13">
        <v>-49.892330700000002</v>
      </c>
      <c r="J79" s="13">
        <v>-45.888240539999998</v>
      </c>
      <c r="K79" s="13">
        <v>-43.853927640000002</v>
      </c>
      <c r="L79" s="15">
        <v>-10.241596550000001</v>
      </c>
    </row>
    <row r="80" spans="2:12" s="4" customFormat="1" ht="13.5" x14ac:dyDescent="0.2">
      <c r="B80" s="10" t="s">
        <v>69</v>
      </c>
      <c r="C80" s="11">
        <f t="shared" ref="C80:H80" si="45">+C78+C79</f>
        <v>120.33163619999998</v>
      </c>
      <c r="D80" s="11">
        <f t="shared" si="45"/>
        <v>83.399430939999803</v>
      </c>
      <c r="E80" s="11">
        <f t="shared" si="45"/>
        <v>116.42891631000003</v>
      </c>
      <c r="F80" s="11">
        <f t="shared" si="45"/>
        <v>22.10641602999991</v>
      </c>
      <c r="G80" s="11">
        <f t="shared" si="45"/>
        <v>13.80627207999998</v>
      </c>
      <c r="H80" s="11">
        <f t="shared" si="45"/>
        <v>17.293710570000123</v>
      </c>
      <c r="I80" s="11">
        <f t="shared" ref="I80:J80" si="46">+I78+I79</f>
        <v>18.687065750000187</v>
      </c>
      <c r="J80" s="11">
        <f t="shared" si="46"/>
        <v>34.968355659999958</v>
      </c>
      <c r="K80" s="11">
        <f t="shared" ref="K80:L80" si="47">+K78+K79</f>
        <v>22.628865880000028</v>
      </c>
      <c r="L80" s="14">
        <f t="shared" si="47"/>
        <v>-6.7057855799999802</v>
      </c>
    </row>
    <row r="81" spans="2:2" s="3" customFormat="1" ht="12.75" x14ac:dyDescent="0.2">
      <c r="B81" s="16" t="s">
        <v>70</v>
      </c>
    </row>
    <row r="82" spans="2:2" x14ac:dyDescent="0.25">
      <c r="B82" s="16" t="s">
        <v>71</v>
      </c>
    </row>
    <row r="83" spans="2:2" x14ac:dyDescent="0.25">
      <c r="B83" s="16" t="s">
        <v>57</v>
      </c>
    </row>
    <row r="84" spans="2:2" x14ac:dyDescent="0.25">
      <c r="B84" s="16" t="s">
        <v>58</v>
      </c>
    </row>
    <row r="85" spans="2:2" x14ac:dyDescent="0.25">
      <c r="B85" s="16" t="s">
        <v>59</v>
      </c>
    </row>
    <row r="86" spans="2:2" x14ac:dyDescent="0.25">
      <c r="B86" s="16" t="s">
        <v>61</v>
      </c>
    </row>
    <row r="87" spans="2:2" x14ac:dyDescent="0.25">
      <c r="B87" s="5"/>
    </row>
    <row r="88" spans="2:2" x14ac:dyDescent="0.25">
      <c r="B88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2015-11-30T16:01:19Z</dcterms:created>
  <dcterms:modified xsi:type="dcterms:W3CDTF">2024-06-11T13:29:28Z</dcterms:modified>
</cp:coreProperties>
</file>