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11\"/>
    </mc:Choice>
  </mc:AlternateContent>
  <xr:revisionPtr revIDLastSave="0" documentId="13_ncr:1_{7B3DEB76-659B-4C63-95F6-0F99D65413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1102" sheetId="1" r:id="rId1"/>
  </sheets>
  <definedNames>
    <definedName name="_Regression_Int" localSheetId="0" hidden="1">1</definedName>
    <definedName name="_xlnm.Print_Area" localSheetId="0">'71102'!$B$10:$B$56</definedName>
  </definedNames>
  <calcPr calcId="181029"/>
</workbook>
</file>

<file path=xl/calcChain.xml><?xml version="1.0" encoding="utf-8"?>
<calcChain xmlns="http://schemas.openxmlformats.org/spreadsheetml/2006/main">
  <c r="L45" i="1" l="1"/>
  <c r="L41" i="1" s="1"/>
  <c r="L20" i="1"/>
  <c r="L24" i="1"/>
  <c r="L37" i="1"/>
  <c r="L39" i="1"/>
  <c r="L36" i="1"/>
  <c r="L32" i="1"/>
  <c r="L26" i="1"/>
  <c r="L33" i="1"/>
  <c r="L25" i="1"/>
  <c r="L53" i="1"/>
  <c r="L50" i="1"/>
  <c r="L47" i="1"/>
  <c r="L19" i="1" l="1"/>
  <c r="L17" i="1" s="1"/>
  <c r="L15" i="1" s="1"/>
  <c r="K39" i="1"/>
  <c r="K37" i="1"/>
  <c r="K24" i="1"/>
  <c r="K20" i="1"/>
  <c r="K53" i="1"/>
  <c r="K50" i="1"/>
  <c r="K47" i="1"/>
  <c r="K41" i="1"/>
  <c r="J39" i="1"/>
  <c r="J37" i="1"/>
  <c r="J25" i="1"/>
  <c r="J24" i="1"/>
  <c r="J20" i="1"/>
  <c r="J35" i="1"/>
  <c r="J33" i="1"/>
  <c r="J32" i="1"/>
  <c r="J26" i="1"/>
  <c r="J53" i="1"/>
  <c r="J50" i="1"/>
  <c r="J47" i="1"/>
  <c r="J41" i="1"/>
  <c r="I41" i="1"/>
  <c r="I53" i="1"/>
  <c r="I50" i="1"/>
  <c r="I47" i="1"/>
  <c r="I19" i="1"/>
  <c r="I17" i="1"/>
  <c r="H53" i="1"/>
  <c r="H50" i="1"/>
  <c r="H47" i="1"/>
  <c r="H41" i="1"/>
  <c r="H19" i="1"/>
  <c r="G53" i="1"/>
  <c r="G50" i="1"/>
  <c r="G47" i="1"/>
  <c r="G41" i="1"/>
  <c r="G19" i="1"/>
  <c r="G17" i="1" s="1"/>
  <c r="F53" i="1"/>
  <c r="F50" i="1"/>
  <c r="F47" i="1"/>
  <c r="F41" i="1"/>
  <c r="F19" i="1"/>
  <c r="E53" i="1"/>
  <c r="E50" i="1"/>
  <c r="E47" i="1"/>
  <c r="E41" i="1"/>
  <c r="E19" i="1"/>
  <c r="D41" i="1"/>
  <c r="C41" i="1"/>
  <c r="C19" i="1"/>
  <c r="C17" i="1"/>
  <c r="D19" i="1"/>
  <c r="D17" i="1" s="1"/>
  <c r="D53" i="1"/>
  <c r="D50" i="1"/>
  <c r="D47" i="1"/>
  <c r="C50" i="1"/>
  <c r="C53" i="1"/>
  <c r="C47" i="1"/>
  <c r="E17" i="1" l="1"/>
  <c r="E15" i="1" s="1"/>
  <c r="H17" i="1"/>
  <c r="H15" i="1" s="1"/>
  <c r="I15" i="1"/>
  <c r="K19" i="1"/>
  <c r="K17" i="1" s="1"/>
  <c r="K15" i="1" s="1"/>
  <c r="C15" i="1"/>
  <c r="D15" i="1"/>
  <c r="F17" i="1"/>
  <c r="F15" i="1" s="1"/>
  <c r="G15" i="1"/>
  <c r="J19" i="1"/>
  <c r="J17" i="1" s="1"/>
  <c r="J15" i="1" s="1"/>
</calcChain>
</file>

<file path=xl/sharedStrings.xml><?xml version="1.0" encoding="utf-8"?>
<sst xmlns="http://schemas.openxmlformats.org/spreadsheetml/2006/main" count="41" uniqueCount="40">
  <si>
    <t>TOTAL</t>
  </si>
  <si>
    <t xml:space="preserve">    Renta Fija</t>
  </si>
  <si>
    <t xml:space="preserve">    Renta Variable</t>
  </si>
  <si>
    <t xml:space="preserve">      Bonos Bancarios Bursátiles</t>
  </si>
  <si>
    <t xml:space="preserve">      Bonos Convertibles en Acciones</t>
  </si>
  <si>
    <t xml:space="preserve">      Bonos del Banco Central de Bolivia</t>
  </si>
  <si>
    <t xml:space="preserve">      Bonos a Corto Plazo</t>
  </si>
  <si>
    <t xml:space="preserve">      Bonos a Largo Plazo</t>
  </si>
  <si>
    <t xml:space="preserve">      Bonos Municipales</t>
  </si>
  <si>
    <t xml:space="preserve">      Bonos del Tesoro General de la Nación</t>
  </si>
  <si>
    <t xml:space="preserve">      Certificados de Depósito Bancarios</t>
  </si>
  <si>
    <t xml:space="preserve">      Certificados de Devolución de Depósitos</t>
  </si>
  <si>
    <t xml:space="preserve">      Certificados de Depósito emitidos por el BCB</t>
  </si>
  <si>
    <t xml:space="preserve">      Certificado de Nota de Crédito Negociable</t>
  </si>
  <si>
    <t xml:space="preserve">      Cupones de Bonos</t>
  </si>
  <si>
    <t xml:space="preserve">      Depósitos a Plazo Fijo</t>
  </si>
  <si>
    <t xml:space="preserve">      Letras del Tesoro General de la Nación</t>
  </si>
  <si>
    <t xml:space="preserve">      Pagarés</t>
  </si>
  <si>
    <t xml:space="preserve">      Valores de Titularización de Contenido Crediticio</t>
  </si>
  <si>
    <t xml:space="preserve">      Acciones No Registradas en Bolsa</t>
  </si>
  <si>
    <t xml:space="preserve">      Letras de Cambio</t>
  </si>
  <si>
    <t>TIPO DE INSTRUMENTO</t>
  </si>
  <si>
    <t xml:space="preserve">      Pagarés Bursátiles</t>
  </si>
  <si>
    <t xml:space="preserve">(En miles de dólares estadounidenses) </t>
  </si>
  <si>
    <t xml:space="preserve">  Ruedo</t>
  </si>
  <si>
    <t xml:space="preserve">  Subasta</t>
  </si>
  <si>
    <t xml:space="preserve">  Mesa de Negociación</t>
  </si>
  <si>
    <t xml:space="preserve">      Cuotas de Participación</t>
  </si>
  <si>
    <t xml:space="preserve">  Mercado Primario Especial</t>
  </si>
  <si>
    <t xml:space="preserve">      Acciones</t>
  </si>
  <si>
    <t xml:space="preserve">      Acciones </t>
  </si>
  <si>
    <t xml:space="preserve">      Acc. No Registradas</t>
  </si>
  <si>
    <t>Cuadro Nº 7.11.02</t>
  </si>
  <si>
    <t xml:space="preserve">      Letras Banco Central de Bolivia</t>
  </si>
  <si>
    <t xml:space="preserve">      Letras BCB Prepagables</t>
  </si>
  <si>
    <t xml:space="preserve">      Bonos Participativos</t>
  </si>
  <si>
    <t xml:space="preserve">      Cuotas de Participación en Fondos Inver. Cerr.</t>
  </si>
  <si>
    <t>Fuente: Bolsa Boliviana de Valores</t>
  </si>
  <si>
    <t>BOLIVIA: TRANSACCIONES EN LA BOLSA BOLIVIANA DE VALORES, SEGÚN TIPO DE INSTRUMENTO, 2011 - 2020</t>
  </si>
  <si>
    <t xml:space="preserve">             Instituto Nacional de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</si>
</sst>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14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8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8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6">
    <xf numFmtId="0" fontId="0" fillId="0" borderId="0" xfId="0"/>
    <xf numFmtId="0" fontId="4" fillId="0" borderId="0" xfId="0" applyFont="1" applyFill="1"/>
    <xf numFmtId="3" fontId="4" fillId="0" borderId="0" xfId="0" applyNumberFormat="1" applyFont="1" applyFill="1" applyBorder="1"/>
    <xf numFmtId="0" fontId="5" fillId="0" borderId="0" xfId="0" applyFont="1" applyFill="1"/>
    <xf numFmtId="0" fontId="6" fillId="0" borderId="0" xfId="0" applyFont="1" applyFill="1"/>
    <xf numFmtId="0" fontId="10" fillId="0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7" fillId="4" borderId="2" xfId="0" applyFont="1" applyFill="1" applyBorder="1" applyAlignment="1">
      <alignment horizontal="center" vertical="center"/>
    </xf>
    <xf numFmtId="0" fontId="10" fillId="2" borderId="0" xfId="0" applyFont="1" applyFill="1"/>
    <xf numFmtId="3" fontId="4" fillId="2" borderId="0" xfId="0" applyNumberFormat="1" applyFont="1" applyFill="1" applyBorder="1"/>
    <xf numFmtId="0" fontId="6" fillId="2" borderId="0" xfId="0" applyFont="1" applyFill="1"/>
    <xf numFmtId="0" fontId="8" fillId="0" borderId="4" xfId="17" applyFont="1" applyBorder="1" applyAlignment="1">
      <alignment horizontal="left" indent="1"/>
    </xf>
    <xf numFmtId="3" fontId="8" fillId="2" borderId="4" xfId="14" applyNumberFormat="1" applyFont="1" applyFill="1" applyBorder="1" applyAlignment="1">
      <alignment horizontal="right"/>
    </xf>
    <xf numFmtId="0" fontId="7" fillId="5" borderId="4" xfId="0" applyFont="1" applyFill="1" applyBorder="1" applyAlignment="1">
      <alignment horizontal="left" vertical="center" indent="1"/>
    </xf>
    <xf numFmtId="3" fontId="7" fillId="5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left" vertical="center" indent="1"/>
    </xf>
    <xf numFmtId="3" fontId="7" fillId="2" borderId="4" xfId="0" applyNumberFormat="1" applyFont="1" applyFill="1" applyBorder="1" applyAlignment="1">
      <alignment horizontal="right"/>
    </xf>
    <xf numFmtId="0" fontId="9" fillId="6" borderId="4" xfId="0" applyFont="1" applyFill="1" applyBorder="1" applyAlignment="1">
      <alignment horizontal="left" indent="1"/>
    </xf>
    <xf numFmtId="3" fontId="9" fillId="6" borderId="4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left" indent="1"/>
    </xf>
    <xf numFmtId="3" fontId="9" fillId="2" borderId="4" xfId="0" applyNumberFormat="1" applyFont="1" applyFill="1" applyBorder="1" applyAlignment="1">
      <alignment horizontal="right"/>
    </xf>
    <xf numFmtId="0" fontId="8" fillId="0" borderId="3" xfId="17" applyFont="1" applyBorder="1" applyAlignment="1">
      <alignment horizontal="left" indent="1"/>
    </xf>
    <xf numFmtId="3" fontId="8" fillId="2" borderId="3" xfId="14" applyNumberFormat="1" applyFont="1" applyFill="1" applyBorder="1" applyAlignment="1">
      <alignment horizontal="right"/>
    </xf>
    <xf numFmtId="0" fontId="13" fillId="2" borderId="0" xfId="17" applyFont="1" applyFill="1"/>
  </cellXfs>
  <cellStyles count="18">
    <cellStyle name="Comma" xfId="1" xr:uid="{00000000-0005-0000-0000-000000000000}"/>
    <cellStyle name="Currency" xfId="2" xr:uid="{00000000-0005-0000-0000-000001000000}"/>
    <cellStyle name="Date" xfId="3" xr:uid="{00000000-0005-0000-0000-000002000000}"/>
    <cellStyle name="F2" xfId="4" xr:uid="{00000000-0005-0000-0000-000003000000}"/>
    <cellStyle name="F3" xfId="5" xr:uid="{00000000-0005-0000-0000-000004000000}"/>
    <cellStyle name="F4" xfId="6" xr:uid="{00000000-0005-0000-0000-000005000000}"/>
    <cellStyle name="F5" xfId="7" xr:uid="{00000000-0005-0000-0000-000006000000}"/>
    <cellStyle name="F6" xfId="8" xr:uid="{00000000-0005-0000-0000-000007000000}"/>
    <cellStyle name="F7" xfId="9" xr:uid="{00000000-0005-0000-0000-000008000000}"/>
    <cellStyle name="F8" xfId="10" xr:uid="{00000000-0005-0000-0000-000009000000}"/>
    <cellStyle name="Fixed" xfId="11" xr:uid="{00000000-0005-0000-0000-00000A000000}"/>
    <cellStyle name="Heading1" xfId="12" xr:uid="{00000000-0005-0000-0000-00000B000000}"/>
    <cellStyle name="Heading2" xfId="13" xr:uid="{00000000-0005-0000-0000-00000C000000}"/>
    <cellStyle name="Millares" xfId="14" builtinId="3"/>
    <cellStyle name="Normal" xfId="0" builtinId="0"/>
    <cellStyle name="Normal 10" xfId="17" xr:uid="{00000000-0005-0000-0000-00000F000000}"/>
    <cellStyle name="Percent" xfId="15" xr:uid="{00000000-0005-0000-0000-000010000000}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5D9F1"/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66287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90ABD29-0BD6-429E-9C06-DC112CC46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86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">
    <pageSetUpPr fitToPage="1"/>
  </sheetPr>
  <dimension ref="B10:N70"/>
  <sheetViews>
    <sheetView showGridLines="0" showZeros="0" tabSelected="1" zoomScale="130" zoomScaleNormal="130" workbookViewId="0"/>
  </sheetViews>
  <sheetFormatPr baseColWidth="10" defaultColWidth="9.77734375" defaultRowHeight="12.75" customHeight="1" x14ac:dyDescent="0.2"/>
  <cols>
    <col min="1" max="1" width="1.77734375" style="3" customWidth="1"/>
    <col min="2" max="2" width="34.44140625" style="3" customWidth="1"/>
    <col min="3" max="13" width="9.77734375" style="3"/>
    <col min="14" max="14" width="16.109375" style="3" bestFit="1" customWidth="1"/>
    <col min="15" max="16384" width="9.77734375" style="3"/>
  </cols>
  <sheetData>
    <row r="10" spans="2:14" ht="12.75" customHeight="1" x14ac:dyDescent="0.2">
      <c r="B10" s="6" t="s">
        <v>32</v>
      </c>
    </row>
    <row r="11" spans="2:14" ht="12.75" customHeight="1" x14ac:dyDescent="0.2">
      <c r="B11" s="7" t="s">
        <v>38</v>
      </c>
    </row>
    <row r="12" spans="2:14" ht="12.75" customHeight="1" x14ac:dyDescent="0.2">
      <c r="B12" s="8" t="s">
        <v>23</v>
      </c>
    </row>
    <row r="13" spans="2:14" s="4" customFormat="1" ht="24" customHeight="1" x14ac:dyDescent="0.2">
      <c r="B13" s="9" t="s">
        <v>21</v>
      </c>
      <c r="C13" s="9">
        <v>2011</v>
      </c>
      <c r="D13" s="9">
        <v>2012</v>
      </c>
      <c r="E13" s="9">
        <v>2013</v>
      </c>
      <c r="F13" s="9">
        <v>2014</v>
      </c>
      <c r="G13" s="9">
        <v>2015</v>
      </c>
      <c r="H13" s="9">
        <v>2016</v>
      </c>
      <c r="I13" s="9">
        <v>2017</v>
      </c>
      <c r="J13" s="9">
        <v>2018</v>
      </c>
      <c r="K13" s="9">
        <v>2019</v>
      </c>
      <c r="L13" s="9">
        <v>2020</v>
      </c>
    </row>
    <row r="14" spans="2:14" s="4" customFormat="1" ht="4.5" customHeight="1" x14ac:dyDescent="0.2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4" s="5" customFormat="1" ht="12.75" customHeight="1" x14ac:dyDescent="0.25">
      <c r="B15" s="15" t="s">
        <v>0</v>
      </c>
      <c r="C15" s="16">
        <f t="shared" ref="C15:I15" si="0">+C17+C47+C53+C50</f>
        <v>6089099.7640000014</v>
      </c>
      <c r="D15" s="16">
        <f t="shared" si="0"/>
        <v>7688789.3679999989</v>
      </c>
      <c r="E15" s="16">
        <f t="shared" si="0"/>
        <v>9683926.745000001</v>
      </c>
      <c r="F15" s="16">
        <f t="shared" si="0"/>
        <v>9832992.2390000001</v>
      </c>
      <c r="G15" s="16">
        <f t="shared" si="0"/>
        <v>11104622.704</v>
      </c>
      <c r="H15" s="16">
        <f t="shared" si="0"/>
        <v>12272533.411999999</v>
      </c>
      <c r="I15" s="16">
        <f t="shared" si="0"/>
        <v>12800567.052999998</v>
      </c>
      <c r="J15" s="16">
        <f>+J17+J47+J53+J50</f>
        <v>17210274.198000003</v>
      </c>
      <c r="K15" s="16">
        <f>+K17+K47+K53+K50</f>
        <v>11878624.938999999</v>
      </c>
      <c r="L15" s="16">
        <f>+L17+L47+L53+L50</f>
        <v>13325740.015000001</v>
      </c>
      <c r="M15" s="2"/>
      <c r="N15" s="2"/>
    </row>
    <row r="16" spans="2:14" s="10" customFormat="1" ht="3.75" customHeight="1" x14ac:dyDescent="0.25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1"/>
      <c r="N16" s="11"/>
    </row>
    <row r="17" spans="2:14" s="4" customFormat="1" ht="12.75" customHeight="1" x14ac:dyDescent="0.2">
      <c r="B17" s="19" t="s">
        <v>24</v>
      </c>
      <c r="C17" s="20">
        <f t="shared" ref="C17:I17" si="1">+C19+C41</f>
        <v>6075282.3140000012</v>
      </c>
      <c r="D17" s="20">
        <f t="shared" si="1"/>
        <v>7684700.368999999</v>
      </c>
      <c r="E17" s="20">
        <f t="shared" si="1"/>
        <v>9679737.1500000004</v>
      </c>
      <c r="F17" s="20">
        <f t="shared" si="1"/>
        <v>9829634.1449999996</v>
      </c>
      <c r="G17" s="20">
        <f t="shared" si="1"/>
        <v>11100436.27</v>
      </c>
      <c r="H17" s="20">
        <f t="shared" si="1"/>
        <v>12266440.585999999</v>
      </c>
      <c r="I17" s="20">
        <f t="shared" si="1"/>
        <v>12800567.052999998</v>
      </c>
      <c r="J17" s="20">
        <f>+J19+J41</f>
        <v>17210274.198000003</v>
      </c>
      <c r="K17" s="20">
        <f>+K19+K41</f>
        <v>11878624.938999999</v>
      </c>
      <c r="L17" s="20">
        <f>+L19+L41</f>
        <v>13315564.355</v>
      </c>
      <c r="M17" s="2"/>
      <c r="N17" s="2"/>
    </row>
    <row r="18" spans="2:14" s="12" customFormat="1" ht="6" customHeight="1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1"/>
      <c r="N18" s="11"/>
    </row>
    <row r="19" spans="2:14" s="4" customFormat="1" ht="12.75" customHeight="1" x14ac:dyDescent="0.2">
      <c r="B19" s="19" t="s">
        <v>1</v>
      </c>
      <c r="C19" s="20">
        <f t="shared" ref="C19:I19" si="2">SUM(C20:C39)</f>
        <v>5847941.148000001</v>
      </c>
      <c r="D19" s="20">
        <f t="shared" si="2"/>
        <v>7490625.5989999995</v>
      </c>
      <c r="E19" s="20">
        <f t="shared" si="2"/>
        <v>9570715.0659999996</v>
      </c>
      <c r="F19" s="20">
        <f t="shared" si="2"/>
        <v>9392350.8959999997</v>
      </c>
      <c r="G19" s="20">
        <f t="shared" si="2"/>
        <v>10736968.323999999</v>
      </c>
      <c r="H19" s="20">
        <f t="shared" si="2"/>
        <v>11676765.253999999</v>
      </c>
      <c r="I19" s="20">
        <f t="shared" si="2"/>
        <v>12750281.054999998</v>
      </c>
      <c r="J19" s="20">
        <f>SUM(J20:J39)</f>
        <v>16672805.324000001</v>
      </c>
      <c r="K19" s="20">
        <f>SUM(K20:K39)</f>
        <v>11744548.243999999</v>
      </c>
      <c r="L19" s="20">
        <f>SUM(L20:L39)</f>
        <v>13020796.411</v>
      </c>
      <c r="M19" s="2"/>
      <c r="N19" s="2"/>
    </row>
    <row r="20" spans="2:14" s="4" customFormat="1" ht="12.75" customHeight="1" x14ac:dyDescent="0.2">
      <c r="B20" s="13" t="s">
        <v>3</v>
      </c>
      <c r="C20" s="14">
        <v>181165.51500000001</v>
      </c>
      <c r="D20" s="14">
        <v>130321.13400000001</v>
      </c>
      <c r="E20" s="14">
        <v>369449.53499999997</v>
      </c>
      <c r="F20" s="14">
        <v>154009.541</v>
      </c>
      <c r="G20" s="14">
        <v>201657.81899999999</v>
      </c>
      <c r="H20" s="14">
        <v>448876.26899999997</v>
      </c>
      <c r="I20" s="14">
        <v>296448.00099999999</v>
      </c>
      <c r="J20" s="14">
        <f>187216.5+49203.21</f>
        <v>236419.71</v>
      </c>
      <c r="K20" s="14">
        <f>153999.156+120530.137</f>
        <v>274529.29300000001</v>
      </c>
      <c r="L20" s="14">
        <f>15488.01+133916.821+54620.021+267303.44</f>
        <v>471328.29200000002</v>
      </c>
      <c r="M20" s="2"/>
      <c r="N20" s="2"/>
    </row>
    <row r="21" spans="2:14" s="4" customFormat="1" ht="12.75" customHeight="1" x14ac:dyDescent="0.2">
      <c r="B21" s="13" t="s">
        <v>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"/>
      <c r="N21" s="2"/>
    </row>
    <row r="22" spans="2:14" s="4" customFormat="1" ht="12.75" customHeight="1" x14ac:dyDescent="0.2">
      <c r="B22" s="13" t="s">
        <v>5</v>
      </c>
      <c r="C22" s="14"/>
      <c r="D22" s="14"/>
      <c r="E22" s="14"/>
      <c r="F22" s="14">
        <v>86651.487999999998</v>
      </c>
      <c r="G22" s="14">
        <v>221419.86499999999</v>
      </c>
      <c r="H22" s="14">
        <v>17971.755000000001</v>
      </c>
      <c r="I22" s="14"/>
      <c r="J22" s="14"/>
      <c r="K22" s="14"/>
      <c r="L22" s="14"/>
      <c r="M22" s="2"/>
      <c r="N22" s="2"/>
    </row>
    <row r="23" spans="2:14" s="4" customFormat="1" ht="12.75" customHeight="1" x14ac:dyDescent="0.2">
      <c r="B23" s="13" t="s">
        <v>6</v>
      </c>
      <c r="C23" s="14"/>
      <c r="D23" s="14"/>
      <c r="E23" s="14"/>
      <c r="F23" s="14"/>
      <c r="G23" s="14"/>
      <c r="H23" s="14"/>
      <c r="I23" s="14"/>
      <c r="J23" s="14"/>
      <c r="K23" s="14">
        <v>4018.6529999999998</v>
      </c>
      <c r="L23" s="14">
        <v>525.32500000000005</v>
      </c>
      <c r="M23" s="2"/>
      <c r="N23" s="2"/>
    </row>
    <row r="24" spans="2:14" s="4" customFormat="1" ht="12.75" customHeight="1" x14ac:dyDescent="0.2">
      <c r="B24" s="13" t="s">
        <v>7</v>
      </c>
      <c r="C24" s="14">
        <v>193389.10500000001</v>
      </c>
      <c r="D24" s="14">
        <v>495641.02</v>
      </c>
      <c r="E24" s="14">
        <v>501070.44699999999</v>
      </c>
      <c r="F24" s="14">
        <v>434684.67700000003</v>
      </c>
      <c r="G24" s="14">
        <v>513042.28</v>
      </c>
      <c r="H24" s="14">
        <v>768803.03500000003</v>
      </c>
      <c r="I24" s="14">
        <v>606332.25399999996</v>
      </c>
      <c r="J24" s="14">
        <f>219752.585+140942.749</f>
        <v>360695.33400000003</v>
      </c>
      <c r="K24" s="14">
        <f>162811.834+370126.446</f>
        <v>532938.28</v>
      </c>
      <c r="L24" s="14">
        <f>9590.109+67047.447+95349.854+38033.47+363076.061</f>
        <v>573096.94099999999</v>
      </c>
      <c r="M24" s="2"/>
      <c r="N24" s="2"/>
    </row>
    <row r="25" spans="2:14" s="4" customFormat="1" ht="12.75" customHeight="1" x14ac:dyDescent="0.2">
      <c r="B25" s="13" t="s">
        <v>8</v>
      </c>
      <c r="C25" s="14">
        <v>242.55099999999999</v>
      </c>
      <c r="D25" s="14">
        <v>1739.4939999999999</v>
      </c>
      <c r="E25" s="14">
        <v>1386.999</v>
      </c>
      <c r="F25" s="14">
        <v>96.349000000000004</v>
      </c>
      <c r="G25" s="14"/>
      <c r="H25" s="14">
        <v>133.506</v>
      </c>
      <c r="I25" s="14"/>
      <c r="J25" s="14">
        <f>32098.176+1680.225</f>
        <v>33778.400999999998</v>
      </c>
      <c r="K25" s="14">
        <v>17140.829000000002</v>
      </c>
      <c r="L25" s="14">
        <f>1686.166+13721.441</f>
        <v>15407.607</v>
      </c>
      <c r="M25" s="2"/>
      <c r="N25" s="2"/>
    </row>
    <row r="26" spans="2:14" s="4" customFormat="1" ht="12.75" customHeight="1" x14ac:dyDescent="0.2">
      <c r="B26" s="13" t="s">
        <v>9</v>
      </c>
      <c r="C26" s="14">
        <v>1234433.622</v>
      </c>
      <c r="D26" s="14">
        <v>1346546.324</v>
      </c>
      <c r="E26" s="14">
        <v>1550470.983</v>
      </c>
      <c r="F26" s="14">
        <v>1280538.061</v>
      </c>
      <c r="G26" s="14">
        <v>918658.83</v>
      </c>
      <c r="H26" s="14">
        <v>979695.28899999999</v>
      </c>
      <c r="I26" s="14">
        <v>249701.34400000001</v>
      </c>
      <c r="J26" s="14">
        <f>110700+665163</f>
        <v>775863</v>
      </c>
      <c r="K26" s="14">
        <v>592063.446</v>
      </c>
      <c r="L26" s="14">
        <f>43443.031+459325.098+515150.461</f>
        <v>1017918.5900000001</v>
      </c>
      <c r="M26" s="2"/>
      <c r="N26" s="2"/>
    </row>
    <row r="27" spans="2:14" s="4" customFormat="1" ht="12.75" customHeight="1" x14ac:dyDescent="0.2">
      <c r="B27" s="13" t="s">
        <v>35</v>
      </c>
      <c r="C27" s="14"/>
      <c r="D27" s="14"/>
      <c r="E27" s="14"/>
      <c r="F27" s="14"/>
      <c r="G27" s="14"/>
      <c r="H27" s="14"/>
      <c r="I27" s="14">
        <v>7674.4350000000004</v>
      </c>
      <c r="J27" s="14"/>
      <c r="K27" s="14">
        <v>75.143000000000001</v>
      </c>
      <c r="L27" s="14"/>
      <c r="M27" s="2"/>
      <c r="N27" s="2"/>
    </row>
    <row r="28" spans="2:14" s="4" customFormat="1" ht="12.75" customHeight="1" x14ac:dyDescent="0.2">
      <c r="B28" s="13" t="s">
        <v>10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"/>
      <c r="N28" s="2"/>
    </row>
    <row r="29" spans="2:14" s="4" customFormat="1" ht="12.75" customHeight="1" x14ac:dyDescent="0.2">
      <c r="B29" s="13" t="s">
        <v>11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"/>
      <c r="N29" s="2"/>
    </row>
    <row r="30" spans="2:14" s="4" customFormat="1" ht="12.75" customHeight="1" x14ac:dyDescent="0.2">
      <c r="B30" s="13" t="s">
        <v>12</v>
      </c>
      <c r="C30" s="14"/>
      <c r="D30" s="14"/>
      <c r="E30" s="14"/>
      <c r="F30" s="14">
        <v>20664.857</v>
      </c>
      <c r="G30" s="14">
        <v>323987.68599999999</v>
      </c>
      <c r="H30" s="14"/>
      <c r="I30" s="14"/>
      <c r="J30" s="14"/>
      <c r="K30" s="14"/>
      <c r="L30" s="14"/>
      <c r="M30" s="2"/>
      <c r="N30" s="2"/>
    </row>
    <row r="31" spans="2:14" s="4" customFormat="1" ht="12.75" customHeight="1" x14ac:dyDescent="0.2">
      <c r="B31" s="13" t="s">
        <v>13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"/>
      <c r="N31" s="2"/>
    </row>
    <row r="32" spans="2:14" s="4" customFormat="1" ht="12.75" customHeight="1" x14ac:dyDescent="0.2">
      <c r="B32" s="13" t="s">
        <v>14</v>
      </c>
      <c r="C32" s="14">
        <v>31260.353999999999</v>
      </c>
      <c r="D32" s="14">
        <v>25297.171999999999</v>
      </c>
      <c r="E32" s="14">
        <v>595216.06499999994</v>
      </c>
      <c r="F32" s="14">
        <v>850693.36699999997</v>
      </c>
      <c r="G32" s="14">
        <v>367247.56800000003</v>
      </c>
      <c r="H32" s="14">
        <v>36251.463000000003</v>
      </c>
      <c r="I32" s="14">
        <v>118569.511</v>
      </c>
      <c r="J32" s="14">
        <f>120938+226125</f>
        <v>347063</v>
      </c>
      <c r="K32" s="14">
        <v>88622.493000000002</v>
      </c>
      <c r="L32" s="14">
        <f>3946.334+69975.491+86455.799</f>
        <v>160377.62400000001</v>
      </c>
      <c r="M32" s="2"/>
      <c r="N32" s="2"/>
    </row>
    <row r="33" spans="2:14" s="4" customFormat="1" ht="12.75" customHeight="1" x14ac:dyDescent="0.2">
      <c r="B33" s="13" t="s">
        <v>15</v>
      </c>
      <c r="C33" s="14">
        <v>3347523.7370000002</v>
      </c>
      <c r="D33" s="14">
        <v>4369861.2209999999</v>
      </c>
      <c r="E33" s="14">
        <v>5101625.3229999999</v>
      </c>
      <c r="F33" s="14">
        <v>4187993.96</v>
      </c>
      <c r="G33" s="14">
        <v>6424126.1890000002</v>
      </c>
      <c r="H33" s="14">
        <v>8433942.9710000008</v>
      </c>
      <c r="I33" s="14">
        <v>10742338.094000001</v>
      </c>
      <c r="J33" s="14">
        <f>6833369+7488133</f>
        <v>14321502</v>
      </c>
      <c r="K33" s="14">
        <v>10017951.700999999</v>
      </c>
      <c r="L33" s="14">
        <f>644046.87+3986330.776+5887703.128</f>
        <v>10518080.774</v>
      </c>
      <c r="M33" s="2"/>
      <c r="N33" s="2"/>
    </row>
    <row r="34" spans="2:14" s="4" customFormat="1" ht="12.75" customHeight="1" x14ac:dyDescent="0.2">
      <c r="B34" s="13" t="s">
        <v>33</v>
      </c>
      <c r="C34" s="14"/>
      <c r="D34" s="14"/>
      <c r="E34" s="14"/>
      <c r="F34" s="14">
        <v>402532.66399999999</v>
      </c>
      <c r="G34" s="14">
        <v>1537186.76</v>
      </c>
      <c r="H34" s="14">
        <v>252415.95300000001</v>
      </c>
      <c r="I34" s="14">
        <v>3773.2570000000001</v>
      </c>
      <c r="J34" s="14">
        <v>14629</v>
      </c>
      <c r="K34" s="14"/>
      <c r="L34" s="14">
        <v>2127.8409999999999</v>
      </c>
      <c r="M34" s="2"/>
      <c r="N34" s="2"/>
    </row>
    <row r="35" spans="2:14" s="4" customFormat="1" ht="12.75" customHeight="1" x14ac:dyDescent="0.2">
      <c r="B35" s="13" t="s">
        <v>34</v>
      </c>
      <c r="C35" s="14"/>
      <c r="D35" s="14"/>
      <c r="E35" s="14"/>
      <c r="F35" s="14"/>
      <c r="G35" s="14">
        <v>364.428</v>
      </c>
      <c r="H35" s="14">
        <v>595453.57499999995</v>
      </c>
      <c r="I35" s="14">
        <v>498137.533</v>
      </c>
      <c r="J35" s="14">
        <f>40933+375818</f>
        <v>416751</v>
      </c>
      <c r="K35" s="14">
        <v>1203.3389999999999</v>
      </c>
      <c r="L35" s="14"/>
      <c r="M35" s="2"/>
      <c r="N35" s="2"/>
    </row>
    <row r="36" spans="2:14" s="4" customFormat="1" ht="12.75" customHeight="1" x14ac:dyDescent="0.2">
      <c r="B36" s="13" t="s">
        <v>16</v>
      </c>
      <c r="C36" s="14">
        <v>801952.73600000003</v>
      </c>
      <c r="D36" s="14">
        <v>1033227.755</v>
      </c>
      <c r="E36" s="14">
        <v>1347756.0789999999</v>
      </c>
      <c r="F36" s="14">
        <v>1868535.9790000001</v>
      </c>
      <c r="G36" s="14">
        <v>126322.823</v>
      </c>
      <c r="H36" s="14"/>
      <c r="I36" s="14"/>
      <c r="J36" s="14"/>
      <c r="K36" s="14"/>
      <c r="L36" s="14">
        <f>6793.003+437.567</f>
        <v>7230.57</v>
      </c>
      <c r="M36" s="2"/>
      <c r="N36" s="2"/>
    </row>
    <row r="37" spans="2:14" s="4" customFormat="1" ht="12.75" customHeight="1" x14ac:dyDescent="0.2">
      <c r="B37" s="13" t="s">
        <v>22</v>
      </c>
      <c r="C37" s="14">
        <v>44031.294999999998</v>
      </c>
      <c r="D37" s="14">
        <v>57071.781999999999</v>
      </c>
      <c r="E37" s="14">
        <v>41955.911999999997</v>
      </c>
      <c r="F37" s="14">
        <v>34751.892999999996</v>
      </c>
      <c r="G37" s="14">
        <v>61297.519</v>
      </c>
      <c r="H37" s="14">
        <v>66040.429999999993</v>
      </c>
      <c r="I37" s="14">
        <v>49482.087</v>
      </c>
      <c r="J37" s="14">
        <f>11392.079+309.515</f>
        <v>11701.593999999999</v>
      </c>
      <c r="K37" s="14">
        <f>16265.695+33522.421</f>
        <v>49788.116000000002</v>
      </c>
      <c r="L37" s="14">
        <f>4389.79+21.294+8933.394+3301.658+76997.169</f>
        <v>93643.304999999993</v>
      </c>
      <c r="M37" s="2"/>
      <c r="N37" s="2"/>
    </row>
    <row r="38" spans="2:14" s="4" customFormat="1" ht="12.75" customHeight="1" x14ac:dyDescent="0.2">
      <c r="B38" s="13" t="s">
        <v>17</v>
      </c>
      <c r="C38" s="14"/>
      <c r="D38" s="14"/>
      <c r="E38" s="14"/>
      <c r="F38" s="14"/>
      <c r="G38" s="14"/>
      <c r="H38" s="14"/>
      <c r="I38" s="14">
        <v>2394.817</v>
      </c>
      <c r="J38" s="14">
        <v>1026.8040000000001</v>
      </c>
      <c r="K38" s="14">
        <v>712.452</v>
      </c>
      <c r="L38" s="14">
        <v>86.433000000000007</v>
      </c>
      <c r="M38" s="2"/>
      <c r="N38" s="2"/>
    </row>
    <row r="39" spans="2:14" s="4" customFormat="1" ht="12.75" customHeight="1" x14ac:dyDescent="0.2">
      <c r="B39" s="13" t="s">
        <v>18</v>
      </c>
      <c r="C39" s="14">
        <v>13942.233</v>
      </c>
      <c r="D39" s="14">
        <v>30919.697</v>
      </c>
      <c r="E39" s="14">
        <v>61783.722999999998</v>
      </c>
      <c r="F39" s="14">
        <v>71198.06</v>
      </c>
      <c r="G39" s="14">
        <v>41656.557000000001</v>
      </c>
      <c r="H39" s="14">
        <v>77181.008000000002</v>
      </c>
      <c r="I39" s="14">
        <v>175429.72200000001</v>
      </c>
      <c r="J39" s="14">
        <f>50514.388+102861.093</f>
        <v>153375.481</v>
      </c>
      <c r="K39" s="14">
        <f>60201.055+105303.444</f>
        <v>165504.49900000001</v>
      </c>
      <c r="L39" s="14">
        <f>10052.723+76337.958+11657.99+62924.438</f>
        <v>160973.109</v>
      </c>
      <c r="M39" s="2"/>
      <c r="N39" s="2"/>
    </row>
    <row r="40" spans="2:14" s="4" customFormat="1" ht="7.5" customHeight="1" x14ac:dyDescent="0.2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"/>
      <c r="N40" s="2"/>
    </row>
    <row r="41" spans="2:14" s="4" customFormat="1" ht="12.75" customHeight="1" x14ac:dyDescent="0.2">
      <c r="B41" s="19" t="s">
        <v>2</v>
      </c>
      <c r="C41" s="20">
        <f t="shared" ref="C41:H41" si="3">SUM(C42:C44)</f>
        <v>227341.166</v>
      </c>
      <c r="D41" s="20">
        <f t="shared" si="3"/>
        <v>194074.77</v>
      </c>
      <c r="E41" s="20">
        <f t="shared" si="3"/>
        <v>109022.084</v>
      </c>
      <c r="F41" s="20">
        <f t="shared" si="3"/>
        <v>437283.24900000001</v>
      </c>
      <c r="G41" s="20">
        <f t="shared" si="3"/>
        <v>363467.946</v>
      </c>
      <c r="H41" s="20">
        <f t="shared" si="3"/>
        <v>589675.33199999994</v>
      </c>
      <c r="I41" s="20">
        <f>SUM(I42:I45)</f>
        <v>50285.998</v>
      </c>
      <c r="J41" s="20">
        <f>SUM(J42:J45)</f>
        <v>537468.87400000007</v>
      </c>
      <c r="K41" s="20">
        <f>SUM(K42:K45)</f>
        <v>134076.69500000001</v>
      </c>
      <c r="L41" s="20">
        <f>SUM(L42:L45)</f>
        <v>294767.94400000002</v>
      </c>
      <c r="M41" s="2"/>
      <c r="N41" s="2"/>
    </row>
    <row r="42" spans="2:14" s="4" customFormat="1" ht="12.75" customHeight="1" x14ac:dyDescent="0.2">
      <c r="B42" s="13" t="s">
        <v>30</v>
      </c>
      <c r="C42" s="14">
        <v>15044.832</v>
      </c>
      <c r="D42" s="14">
        <v>17647.848000000002</v>
      </c>
      <c r="E42" s="14">
        <v>3014.7510000000002</v>
      </c>
      <c r="F42" s="14">
        <v>306769.69300000003</v>
      </c>
      <c r="G42" s="14">
        <v>43044.091</v>
      </c>
      <c r="H42" s="14">
        <v>208334.58799999999</v>
      </c>
      <c r="I42" s="14">
        <v>6117.0439999999999</v>
      </c>
      <c r="J42" s="14">
        <v>279062.16100000002</v>
      </c>
      <c r="K42" s="14">
        <v>10194.781999999999</v>
      </c>
      <c r="L42" s="14">
        <v>51529.067999999999</v>
      </c>
    </row>
    <row r="43" spans="2:14" s="4" customFormat="1" ht="12.75" customHeight="1" x14ac:dyDescent="0.2">
      <c r="B43" s="13" t="s">
        <v>27</v>
      </c>
      <c r="C43" s="14">
        <v>212296.334</v>
      </c>
      <c r="D43" s="14">
        <v>176426.92199999999</v>
      </c>
      <c r="E43" s="14">
        <v>106007.333</v>
      </c>
      <c r="F43" s="14">
        <v>130513.556</v>
      </c>
      <c r="G43" s="14">
        <v>320423.85499999998</v>
      </c>
      <c r="H43" s="14">
        <v>381340.74400000001</v>
      </c>
      <c r="I43" s="14"/>
      <c r="J43" s="14"/>
      <c r="K43" s="14"/>
      <c r="L43" s="14"/>
    </row>
    <row r="44" spans="2:14" s="4" customFormat="1" ht="12.75" customHeight="1" x14ac:dyDescent="0.2">
      <c r="B44" s="13" t="s">
        <v>31</v>
      </c>
      <c r="C44" s="14"/>
      <c r="D44" s="14"/>
      <c r="E44" s="14"/>
      <c r="F44" s="14"/>
      <c r="G44" s="14"/>
      <c r="H44" s="14"/>
      <c r="I44" s="14">
        <v>64.869</v>
      </c>
      <c r="J44" s="14">
        <v>1764.4369999999999</v>
      </c>
      <c r="K44" s="14">
        <v>968.98199999999997</v>
      </c>
      <c r="L44" s="14"/>
    </row>
    <row r="45" spans="2:14" s="4" customFormat="1" ht="12.75" customHeight="1" x14ac:dyDescent="0.2">
      <c r="B45" s="13" t="s">
        <v>36</v>
      </c>
      <c r="C45" s="14"/>
      <c r="D45" s="14"/>
      <c r="E45" s="14"/>
      <c r="F45" s="14"/>
      <c r="G45" s="14"/>
      <c r="H45" s="14"/>
      <c r="I45" s="14">
        <v>44104.084999999999</v>
      </c>
      <c r="J45" s="14">
        <v>256642.27600000001</v>
      </c>
      <c r="K45" s="14">
        <v>122912.931</v>
      </c>
      <c r="L45" s="14">
        <f>241.791+242997.085</f>
        <v>243238.87599999999</v>
      </c>
    </row>
    <row r="46" spans="2:14" s="4" customFormat="1" ht="6" customHeight="1" x14ac:dyDescent="0.2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2:14" s="5" customFormat="1" ht="12.75" customHeight="1" x14ac:dyDescent="0.25">
      <c r="B47" s="19" t="s">
        <v>25</v>
      </c>
      <c r="C47" s="20">
        <f t="shared" ref="C47:L47" si="4">+C48</f>
        <v>2801.5129999999999</v>
      </c>
      <c r="D47" s="20">
        <f t="shared" si="4"/>
        <v>0</v>
      </c>
      <c r="E47" s="20">
        <f t="shared" si="4"/>
        <v>0</v>
      </c>
      <c r="F47" s="20">
        <f t="shared" si="4"/>
        <v>0</v>
      </c>
      <c r="G47" s="20">
        <f t="shared" si="4"/>
        <v>0</v>
      </c>
      <c r="H47" s="20">
        <f t="shared" si="4"/>
        <v>1626.3150000000001</v>
      </c>
      <c r="I47" s="20">
        <f t="shared" si="4"/>
        <v>0</v>
      </c>
      <c r="J47" s="20">
        <f t="shared" si="4"/>
        <v>0</v>
      </c>
      <c r="K47" s="20">
        <f t="shared" si="4"/>
        <v>0</v>
      </c>
      <c r="L47" s="20">
        <f t="shared" si="4"/>
        <v>9192.0380000000005</v>
      </c>
    </row>
    <row r="48" spans="2:14" s="4" customFormat="1" ht="12.75" customHeight="1" x14ac:dyDescent="0.2">
      <c r="B48" s="13" t="s">
        <v>19</v>
      </c>
      <c r="C48" s="14">
        <v>2801.5129999999999</v>
      </c>
      <c r="D48" s="14"/>
      <c r="E48" s="14"/>
      <c r="F48" s="14"/>
      <c r="G48" s="14"/>
      <c r="H48" s="14">
        <v>1626.3150000000001</v>
      </c>
      <c r="I48" s="14"/>
      <c r="J48" s="14"/>
      <c r="K48" s="14"/>
      <c r="L48" s="14">
        <v>9192.0380000000005</v>
      </c>
    </row>
    <row r="49" spans="2:12" s="4" customFormat="1" ht="6.75" customHeight="1" x14ac:dyDescent="0.2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2:12" s="4" customFormat="1" ht="12.75" customHeight="1" x14ac:dyDescent="0.2">
      <c r="B50" s="19" t="s">
        <v>28</v>
      </c>
      <c r="C50" s="20">
        <f t="shared" ref="C50:L50" si="5">+C51</f>
        <v>7014.76</v>
      </c>
      <c r="D50" s="20">
        <f t="shared" si="5"/>
        <v>0</v>
      </c>
      <c r="E50" s="20">
        <f t="shared" si="5"/>
        <v>0</v>
      </c>
      <c r="F50" s="20">
        <f t="shared" si="5"/>
        <v>0</v>
      </c>
      <c r="G50" s="20">
        <f t="shared" si="5"/>
        <v>0</v>
      </c>
      <c r="H50" s="20">
        <f t="shared" si="5"/>
        <v>0</v>
      </c>
      <c r="I50" s="20">
        <f t="shared" si="5"/>
        <v>0</v>
      </c>
      <c r="J50" s="20">
        <f t="shared" si="5"/>
        <v>0</v>
      </c>
      <c r="K50" s="20">
        <f t="shared" si="5"/>
        <v>0</v>
      </c>
      <c r="L50" s="20">
        <f t="shared" si="5"/>
        <v>0</v>
      </c>
    </row>
    <row r="51" spans="2:12" s="4" customFormat="1" ht="12.75" customHeight="1" x14ac:dyDescent="0.2">
      <c r="B51" s="13" t="s">
        <v>29</v>
      </c>
      <c r="C51" s="14">
        <v>7014.76</v>
      </c>
      <c r="D51" s="14"/>
      <c r="E51" s="14"/>
      <c r="F51" s="14"/>
      <c r="G51" s="14"/>
      <c r="H51" s="14"/>
      <c r="I51" s="14"/>
      <c r="J51" s="14"/>
      <c r="K51" s="14"/>
      <c r="L51" s="14"/>
    </row>
    <row r="52" spans="2:12" s="4" customFormat="1" ht="8.25" customHeight="1" x14ac:dyDescent="0.2"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2:12" s="4" customFormat="1" ht="12.75" customHeight="1" x14ac:dyDescent="0.2">
      <c r="B53" s="19" t="s">
        <v>26</v>
      </c>
      <c r="C53" s="20">
        <f t="shared" ref="C53:I53" si="6">SUM(C54:C55)</f>
        <v>4001.1770000000001</v>
      </c>
      <c r="D53" s="20">
        <f t="shared" si="6"/>
        <v>4088.9989999999998</v>
      </c>
      <c r="E53" s="20">
        <f t="shared" si="6"/>
        <v>4189.5950000000003</v>
      </c>
      <c r="F53" s="20">
        <f t="shared" si="6"/>
        <v>3358.0940000000001</v>
      </c>
      <c r="G53" s="20">
        <f t="shared" si="6"/>
        <v>4186.4340000000002</v>
      </c>
      <c r="H53" s="20">
        <f t="shared" si="6"/>
        <v>4466.5110000000004</v>
      </c>
      <c r="I53" s="20">
        <f t="shared" si="6"/>
        <v>0</v>
      </c>
      <c r="J53" s="20">
        <f>SUM(J54:J55)</f>
        <v>0</v>
      </c>
      <c r="K53" s="20">
        <f>SUM(K54:K55)</f>
        <v>0</v>
      </c>
      <c r="L53" s="20">
        <f>SUM(L54:L55)</f>
        <v>983.62199999999996</v>
      </c>
    </row>
    <row r="54" spans="2:12" s="4" customFormat="1" ht="12.75" customHeight="1" x14ac:dyDescent="0.2">
      <c r="B54" s="13" t="s">
        <v>20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s="4" customFormat="1" ht="12.75" customHeight="1" x14ac:dyDescent="0.2">
      <c r="B55" s="23" t="s">
        <v>17</v>
      </c>
      <c r="C55" s="24">
        <v>4001.1770000000001</v>
      </c>
      <c r="D55" s="24">
        <v>4088.9989999999998</v>
      </c>
      <c r="E55" s="24">
        <v>4189.5950000000003</v>
      </c>
      <c r="F55" s="24">
        <v>3358.0940000000001</v>
      </c>
      <c r="G55" s="24">
        <v>4186.4340000000002</v>
      </c>
      <c r="H55" s="24">
        <v>4466.5110000000004</v>
      </c>
      <c r="I55" s="24"/>
      <c r="J55" s="24"/>
      <c r="K55" s="24"/>
      <c r="L55" s="24">
        <v>983.62199999999996</v>
      </c>
    </row>
    <row r="56" spans="2:12" s="4" customFormat="1" ht="12.75" customHeight="1" x14ac:dyDescent="0.2">
      <c r="B56" s="25" t="s">
        <v>37</v>
      </c>
    </row>
    <row r="57" spans="2:12" s="4" customFormat="1" ht="12.75" customHeight="1" x14ac:dyDescent="0.2">
      <c r="B57" s="25" t="s">
        <v>39</v>
      </c>
    </row>
    <row r="58" spans="2:12" s="4" customFormat="1" ht="12.75" customHeight="1" x14ac:dyDescent="0.2">
      <c r="B58" s="1"/>
    </row>
    <row r="59" spans="2:12" s="4" customFormat="1" ht="12.75" customHeight="1" x14ac:dyDescent="0.2">
      <c r="B59" s="1"/>
    </row>
    <row r="60" spans="2:12" s="4" customFormat="1" ht="12.75" customHeight="1" x14ac:dyDescent="0.2">
      <c r="B60" s="1"/>
    </row>
    <row r="61" spans="2:12" s="4" customFormat="1" ht="12.75" customHeight="1" x14ac:dyDescent="0.2">
      <c r="B61" s="1"/>
    </row>
    <row r="62" spans="2:12" s="4" customFormat="1" ht="12.75" customHeight="1" x14ac:dyDescent="0.2">
      <c r="B62" s="1"/>
    </row>
    <row r="63" spans="2:12" s="4" customFormat="1" ht="12.75" customHeight="1" x14ac:dyDescent="0.2">
      <c r="B63" s="1"/>
    </row>
    <row r="64" spans="2:12" s="4" customFormat="1" ht="12.75" customHeight="1" x14ac:dyDescent="0.2">
      <c r="B64" s="1"/>
    </row>
    <row r="65" spans="2:2" s="4" customFormat="1" ht="12.75" customHeight="1" x14ac:dyDescent="0.2">
      <c r="B65" s="1"/>
    </row>
    <row r="66" spans="2:2" ht="12.75" customHeight="1" x14ac:dyDescent="0.2">
      <c r="B66" s="1"/>
    </row>
    <row r="67" spans="2:2" ht="12.75" customHeight="1" x14ac:dyDescent="0.2">
      <c r="B67" s="1"/>
    </row>
    <row r="68" spans="2:2" ht="12.75" customHeight="1" x14ac:dyDescent="0.2">
      <c r="B68" s="1"/>
    </row>
    <row r="69" spans="2:2" ht="12.75" customHeight="1" x14ac:dyDescent="0.2">
      <c r="B69" s="1"/>
    </row>
    <row r="70" spans="2:2" ht="12.75" customHeight="1" x14ac:dyDescent="0.2">
      <c r="B70" s="1"/>
    </row>
  </sheetData>
  <phoneticPr fontId="0" type="noConversion"/>
  <pageMargins left="0.39370078740157483" right="0.75" top="1.0629921259842521" bottom="1" header="0.51181102362204722" footer="0.51181102362204722"/>
  <pageSetup scale="72"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71102</vt:lpstr>
      <vt:lpstr>'71102'!Área_de_impresión</vt:lpstr>
    </vt:vector>
  </TitlesOfParts>
  <Company>I.N.E.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DOMINGO</dc:creator>
  <cp:lastModifiedBy>Max A. Bairon Beltran</cp:lastModifiedBy>
  <cp:lastPrinted>2005-02-09T16:06:32Z</cp:lastPrinted>
  <dcterms:created xsi:type="dcterms:W3CDTF">1998-03-31T15:28:26Z</dcterms:created>
  <dcterms:modified xsi:type="dcterms:W3CDTF">2021-08-17T17:34:31Z</dcterms:modified>
</cp:coreProperties>
</file>